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80" windowHeight="8010" tabRatio="584" firstSheet="5" activeTab="17"/>
  </bookViews>
  <sheets>
    <sheet name="Большая таблица" sheetId="1" r:id="rId1"/>
    <sheet name="титульный" sheetId="2" r:id="rId2"/>
    <sheet name="1 день" sheetId="3" r:id="rId3"/>
    <sheet name="2 день" sheetId="4" r:id="rId4"/>
    <sheet name="3 день" sheetId="5" r:id="rId5"/>
    <sheet name="4 день" sheetId="6" r:id="rId6"/>
    <sheet name="5 день" sheetId="7" r:id="rId7"/>
    <sheet name="6 день" sheetId="8" r:id="rId8"/>
    <sheet name="7 день" sheetId="9" r:id="rId9"/>
    <sheet name="8 день" sheetId="10" r:id="rId10"/>
    <sheet name="9 день" sheetId="11" r:id="rId11"/>
    <sheet name="10 день" sheetId="12" r:id="rId12"/>
    <sheet name="таблица №1" sheetId="13" r:id="rId13"/>
    <sheet name="таблица №2" sheetId="14" r:id="rId14"/>
    <sheet name="таблица №3" sheetId="15" r:id="rId15"/>
    <sheet name="таблица №4" sheetId="16" r:id="rId16"/>
    <sheet name="таблица №5" sheetId="17" r:id="rId17"/>
    <sheet name="Нормы" sheetId="18" r:id="rId18"/>
  </sheets>
  <definedNames>
    <definedName name="_xlnm.Print_Area" localSheetId="11">'10 день'!$A$1:$T$25</definedName>
    <definedName name="_xlnm.Print_Area" localSheetId="4">'3 день'!$A$1:$T$25</definedName>
    <definedName name="_xlnm.Print_Area" localSheetId="5">'4 день'!$A$1:$T$25</definedName>
    <definedName name="_xlnm.Print_Area" localSheetId="6">'5 день'!$A$1:$T$23</definedName>
    <definedName name="_xlnm.Print_Area" localSheetId="7">'6 день'!$A$1:$T$25</definedName>
  </definedNames>
  <calcPr fullCalcOnLoad="1"/>
</workbook>
</file>

<file path=xl/sharedStrings.xml><?xml version="1.0" encoding="utf-8"?>
<sst xmlns="http://schemas.openxmlformats.org/spreadsheetml/2006/main" count="831" uniqueCount="239">
  <si>
    <t>Наименование блюд</t>
  </si>
  <si>
    <t>Выход</t>
  </si>
  <si>
    <t>Завтрак:</t>
  </si>
  <si>
    <t>Обед: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</si>
  <si>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</si>
  <si>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</si>
  <si>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</si>
  <si>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</si>
  <si>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</si>
  <si>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</si>
  <si>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</si>
  <si>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</si>
  <si>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</si>
  <si>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</si>
  <si>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</si>
  <si>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</si>
  <si>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</si>
  <si>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</si>
  <si>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</si>
  <si>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</si>
  <si>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</si>
  <si>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</si>
  <si>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</si>
  <si>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</si>
  <si>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</si>
  <si>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</si>
  <si>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</si>
  <si>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 xml:space="preserve"> минеральные вещества</t>
  </si>
  <si>
    <t>Норма</t>
  </si>
  <si>
    <t>25% от сут. нормы</t>
  </si>
  <si>
    <t>35% от сут. нормы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</si>
  <si>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</si>
  <si>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</si>
  <si>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</si>
  <si>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</si>
  <si>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</si>
  <si>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</si>
  <si>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</si>
  <si>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</si>
  <si>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</si>
  <si>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</si>
  <si>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</si>
  <si>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</si>
  <si>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</si>
  <si>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</si>
  <si>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</si>
  <si>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овощи свежие</t>
  </si>
  <si>
    <t>фрукты сухие</t>
  </si>
  <si>
    <t>сыр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</si>
  <si>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</si>
  <si>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</si>
  <si>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</si>
  <si>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</si>
  <si>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</si>
  <si>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</si>
  <si>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соль</t>
  </si>
  <si>
    <t>УТВЕРЖДАЮ:</t>
  </si>
  <si>
    <t>% выполнения от суточной нормы</t>
  </si>
  <si>
    <t>Суточная норма, г</t>
  </si>
  <si>
    <t>Итого за завтрак:</t>
  </si>
  <si>
    <t>Итого за обед :</t>
  </si>
  <si>
    <t>Итого за обед:</t>
  </si>
  <si>
    <t>100% от сут.нормы</t>
  </si>
  <si>
    <t>В среднем за 10 дней</t>
  </si>
  <si>
    <t>крахмал</t>
  </si>
  <si>
    <t>кофейный напиток</t>
  </si>
  <si>
    <t>дрожжи</t>
  </si>
  <si>
    <t>Каша молочная манная с маслом сливочным прокипяченным</t>
  </si>
  <si>
    <t>250/10</t>
  </si>
  <si>
    <t>Сыр "Российский" порционный</t>
  </si>
  <si>
    <t>Масло сливочное порционное</t>
  </si>
  <si>
    <t>Хлеб пшеничный</t>
  </si>
  <si>
    <t>Хлеб ржаной</t>
  </si>
  <si>
    <t>Свежий огурец долькой</t>
  </si>
  <si>
    <t>Компот из сухофруктов</t>
  </si>
  <si>
    <t>Апельсин</t>
  </si>
  <si>
    <t>Сок яблочный</t>
  </si>
  <si>
    <t>Маринад из моркови</t>
  </si>
  <si>
    <t>Рис отварной</t>
  </si>
  <si>
    <t>200/10</t>
  </si>
  <si>
    <t>Запеканка творожная со сгущенным молоком</t>
  </si>
  <si>
    <t>250/25</t>
  </si>
  <si>
    <t>Какао с молоком</t>
  </si>
  <si>
    <t>Яблоко</t>
  </si>
  <si>
    <t>Свежий помидор долькой</t>
  </si>
  <si>
    <t>Чай с сахаром</t>
  </si>
  <si>
    <t>Кофейный напиток с молоком</t>
  </si>
  <si>
    <t>Рыба, запеченная в сметанном соусе</t>
  </si>
  <si>
    <t>Картофель тушеный</t>
  </si>
  <si>
    <t>Каша молочная рисовая с маслом сливочным прокипяченным</t>
  </si>
  <si>
    <t>Сыр "Голландский" порционный</t>
  </si>
  <si>
    <t>Суп картофельный с крупой и рыбой</t>
  </si>
  <si>
    <t>Макаронные изделия отварные</t>
  </si>
  <si>
    <t>Груша</t>
  </si>
  <si>
    <t>Банан</t>
  </si>
  <si>
    <t>Каша гречневая</t>
  </si>
  <si>
    <t>Кисель из кураги</t>
  </si>
  <si>
    <t>Каша молочная пшенная с маслом сливочным прокипяченым</t>
  </si>
  <si>
    <t>Суп картофельный с макаронными изделиями и курицей</t>
  </si>
  <si>
    <t>Каша молочная ячневая с маслом сливочным</t>
  </si>
  <si>
    <t>Масло сливочное</t>
  </si>
  <si>
    <t>Компот из изюма</t>
  </si>
  <si>
    <t>Рыба, тушенная в томате с овощами</t>
  </si>
  <si>
    <t>Каша молочная "Дружба" с маслом сливочным прокипяченным</t>
  </si>
  <si>
    <t>Икра свекольная</t>
  </si>
  <si>
    <t>Омлет натуральный с маслом сливочным прокипяченным</t>
  </si>
  <si>
    <t>фрукты свежие</t>
  </si>
  <si>
    <t>соки фруктовые</t>
  </si>
  <si>
    <t>сахар</t>
  </si>
  <si>
    <t>курица</t>
  </si>
  <si>
    <t>Маринад овощной с томатом</t>
  </si>
  <si>
    <t>Свекла отварная с маслом растительным</t>
  </si>
  <si>
    <t>Маринад овощной со свеклой</t>
  </si>
  <si>
    <t>Яйцо вареное</t>
  </si>
  <si>
    <t>Сок вишневый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</si>
  <si>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</si>
  <si>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</si>
  <si>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</si>
  <si>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</si>
  <si>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</si>
  <si>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</si>
  <si>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</si>
  <si>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</si>
  <si>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</si>
  <si>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F </t>
  </si>
  <si>
    <t>Норма не менее</t>
  </si>
  <si>
    <t>рыба</t>
  </si>
  <si>
    <t>специи</t>
  </si>
  <si>
    <t>З  а  в  т  р  а  к</t>
  </si>
  <si>
    <t>Каша молочная манная с маслом сливочным</t>
  </si>
  <si>
    <t>Сырники из творога со сгущенным молоком</t>
  </si>
  <si>
    <t>Каша молочная "Геркулес" с маслом сливочным</t>
  </si>
  <si>
    <t>Каша молочная рисовая с маслом сливочным</t>
  </si>
  <si>
    <t>Омлет натуральный с маслом сливочным</t>
  </si>
  <si>
    <t>Каша молочная 
пшёная с маслом сливочным</t>
  </si>
  <si>
    <t>Каша молочная 
ячневая с маслом сливочным</t>
  </si>
  <si>
    <t>Каша молочная "Дружба" с маслом сливочным</t>
  </si>
  <si>
    <t>Сыр "Российский 
порционный</t>
  </si>
  <si>
    <t>Сыр "Голландский"
порционный</t>
  </si>
  <si>
    <t>Чай с молоком цельным</t>
  </si>
  <si>
    <t>Какао с молоком цельным</t>
  </si>
  <si>
    <t>Кофейный напиток с молоком цельным</t>
  </si>
  <si>
    <t>Мандарин</t>
  </si>
  <si>
    <t>Биойогурт</t>
  </si>
  <si>
    <t>О  б  е  д</t>
  </si>
  <si>
    <t>Суп картофельный с горохом, куриным бедром</t>
  </si>
  <si>
    <t>Рыба, запеченая в сметанном соусе</t>
  </si>
  <si>
    <t>Рыба в томате с овощами</t>
  </si>
  <si>
    <t>Картофельное пюре</t>
  </si>
  <si>
    <t>Компот из с/фр</t>
  </si>
  <si>
    <t>Компот из свежих яблок</t>
  </si>
  <si>
    <t>Напиток лимонный</t>
  </si>
  <si>
    <t>Сок грушевый</t>
  </si>
  <si>
    <t>Печень по-строгановски</t>
  </si>
  <si>
    <t>Каша перловая</t>
  </si>
  <si>
    <t>Котлета из говядины с маслом сливочным</t>
  </si>
  <si>
    <t>Сыр "Покровский" порционный</t>
  </si>
  <si>
    <t>Филе куриное, тушеное</t>
  </si>
  <si>
    <t>Тефтели из говядины с рисом</t>
  </si>
  <si>
    <t>Свекла отварная с маслом раст</t>
  </si>
  <si>
    <t>Бедро куриное отварное</t>
  </si>
  <si>
    <t>Сыр "Покровский 
порционный</t>
  </si>
  <si>
    <t>Печень (говяжья) по-строгановски</t>
  </si>
  <si>
    <r>
      <t xml:space="preserve">Филе куриное тушеное </t>
    </r>
    <r>
      <rPr>
        <sz val="8"/>
        <color indexed="8"/>
        <rFont val="Times New Roman"/>
        <family val="1"/>
      </rPr>
      <t>(п/ф высокой степени готовности)</t>
    </r>
  </si>
  <si>
    <t>Чай с цельным молоком</t>
  </si>
  <si>
    <t>№рец</t>
  </si>
  <si>
    <t>Каша молочная "Геркулес"  с маслом сливочным прокипяченным</t>
  </si>
  <si>
    <t>250/30</t>
  </si>
  <si>
    <t xml:space="preserve">Омлет натуральный с маслом сливочным и зеленым горошком </t>
  </si>
  <si>
    <t>200/10/30</t>
  </si>
  <si>
    <t>Суп картофельный с макаронными изделиями и куриным бедром (п/ф высокой степени готовности)</t>
  </si>
  <si>
    <t>печень говяжья</t>
  </si>
  <si>
    <t>мясо говядина</t>
  </si>
  <si>
    <t>творог 5%</t>
  </si>
  <si>
    <t>конд.изд. без крема</t>
  </si>
  <si>
    <t>молоко</t>
  </si>
  <si>
    <t>кисломол.прод.</t>
  </si>
  <si>
    <t>крупы, бобовые</t>
  </si>
  <si>
    <t>макаронные изд</t>
  </si>
  <si>
    <t>200/30</t>
  </si>
  <si>
    <t>200/20</t>
  </si>
  <si>
    <t>Печенье (пром.произв.)</t>
  </si>
  <si>
    <t>Печенье</t>
  </si>
  <si>
    <t>Пряник (пром.произв.)</t>
  </si>
  <si>
    <t>Омлет натуральный с маслом сливочным и зеленым горошком</t>
  </si>
  <si>
    <t>100/10</t>
  </si>
  <si>
    <t>54-1з-2020</t>
  </si>
  <si>
    <t>54-13з-2020</t>
  </si>
  <si>
    <t>54-2з-2020</t>
  </si>
  <si>
    <t>54-3з-2020</t>
  </si>
  <si>
    <t>54-1г-2020</t>
  </si>
  <si>
    <t>% выполнения нормы</t>
  </si>
  <si>
    <t>Суп картофельный с горохом и куриным бедром (п/ф высокой степени готовности)</t>
  </si>
  <si>
    <t>пром</t>
  </si>
  <si>
    <t>Сок персиковый</t>
  </si>
  <si>
    <t>Напиток кисломолочный "Снежок"</t>
  </si>
  <si>
    <t>Напиток кисломолочный "Йогурт фруктовый"</t>
  </si>
  <si>
    <t>Суп картофельный с крупой</t>
  </si>
  <si>
    <t>Борщ со сметаной</t>
  </si>
  <si>
    <t>Рассольник "Ленинградский" со сметаной</t>
  </si>
  <si>
    <t>Щи из свежей капусты со сметаной</t>
  </si>
  <si>
    <t>Свекольник со сметаной</t>
  </si>
  <si>
    <t>Суп овощной со сметаной</t>
  </si>
  <si>
    <t>Биточек из говядины с маслом сливочным</t>
  </si>
  <si>
    <t>Котлета куриная с маслом сливочным</t>
  </si>
  <si>
    <t>Снежок</t>
  </si>
  <si>
    <t>Йогурт фр</t>
  </si>
  <si>
    <t>Печень тушеная</t>
  </si>
  <si>
    <t>Картофель тушеный с овощами</t>
  </si>
  <si>
    <t>Компот из свежих груш</t>
  </si>
  <si>
    <t>Напиток апельсиновый</t>
  </si>
  <si>
    <t>Каша пшеничная</t>
  </si>
  <si>
    <t>2022г</t>
  </si>
  <si>
    <t xml:space="preserve">Печень тушеная </t>
  </si>
  <si>
    <r>
      <t xml:space="preserve">Котлета из говядины </t>
    </r>
    <r>
      <rPr>
        <sz val="9"/>
        <color indexed="8"/>
        <rFont val="Times New Roman"/>
        <family val="1"/>
      </rPr>
      <t>(п/ф выс.ст.гот)</t>
    </r>
    <r>
      <rPr>
        <sz val="12"/>
        <color indexed="8"/>
        <rFont val="Times New Roman"/>
        <family val="1"/>
      </rPr>
      <t xml:space="preserve"> с маслом сливочным</t>
    </r>
  </si>
  <si>
    <t>Борщ из свежей капусты с картофелем со сметаной</t>
  </si>
  <si>
    <r>
      <t xml:space="preserve">Биточек из говядины </t>
    </r>
    <r>
      <rPr>
        <sz val="9"/>
        <color indexed="8"/>
        <rFont val="Times New Roman"/>
        <family val="1"/>
      </rPr>
      <t>(п/ф выс.ст.гот)</t>
    </r>
    <r>
      <rPr>
        <sz val="12"/>
        <color indexed="8"/>
        <rFont val="Times New Roman"/>
        <family val="1"/>
      </rPr>
      <t xml:space="preserve"> с маслом сливочным</t>
    </r>
  </si>
  <si>
    <t>Рассольник "Ленинградский"</t>
  </si>
  <si>
    <t>Щи из свежей капусты</t>
  </si>
  <si>
    <r>
      <t xml:space="preserve">Тефтели из говядины с рисом </t>
    </r>
    <r>
      <rPr>
        <sz val="9"/>
        <color indexed="8"/>
        <rFont val="Times New Roman"/>
        <family val="1"/>
      </rPr>
      <t>(п/ф выс.ст.гот)</t>
    </r>
  </si>
  <si>
    <r>
      <t xml:space="preserve">Котлета куриная </t>
    </r>
    <r>
      <rPr>
        <sz val="9"/>
        <color indexed="8"/>
        <rFont val="Times New Roman"/>
        <family val="1"/>
      </rPr>
      <t>(п/ф выс.ст.гот)</t>
    </r>
    <r>
      <rPr>
        <sz val="12"/>
        <color indexed="8"/>
        <rFont val="Times New Roman"/>
        <family val="1"/>
      </rPr>
      <t xml:space="preserve"> с маслом сливочным</t>
    </r>
  </si>
  <si>
    <t>Суп овощной</t>
  </si>
  <si>
    <r>
      <t xml:space="preserve">Бедро куриное отварное </t>
    </r>
    <r>
      <rPr>
        <sz val="9"/>
        <color indexed="8"/>
        <rFont val="Times New Roman"/>
        <family val="1"/>
      </rPr>
      <t>(п/ф выс.ст.гот)</t>
    </r>
  </si>
  <si>
    <t xml:space="preserve">______________ </t>
  </si>
  <si>
    <t xml:space="preserve">"___"__________ </t>
  </si>
  <si>
    <t>Перспективное десятидневное круглогодичное меню для питания школьников</t>
  </si>
  <si>
    <t xml:space="preserve">Нукутского района в возрасте от 7 до 11 лет (двухразовое питание) на 2022-2023 учебный год </t>
  </si>
  <si>
    <t>осенне-зимне-весенний сезон</t>
  </si>
  <si>
    <t>пищеблоки, работающие на полуфабрикатах</t>
  </si>
  <si>
    <t>Выполнил:</t>
  </si>
  <si>
    <t>Ведущий специалист по питанию Комитета</t>
  </si>
  <si>
    <t>по образованию администрации ЗГМО</t>
  </si>
  <si>
    <t>______________   Н.Н. Михайлик</t>
  </si>
  <si>
    <t>Таблица пищевой и энергетической ценности по приемам пищи, по дням и в среднем за 10 дней рациона питания (завтрак, обед)детей, обучающихся в МОУ Нукутског района, в возрасте от 12 до 18 лет в 2022-23гг.</t>
  </si>
  <si>
    <t>Таблица содержания микроэлементов и витаминов в рационе питания (завтрак, обед) детей, обучающихся в МОУ Нукутского района, в возрасте от 12 до 18 лет в 2022-23гг.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</si>
  <si>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обед) детей, обучающихся в МОУ Нукутского района, в возрасте 12-18 лет в 2022-23гг.</t>
  </si>
  <si>
    <t>Таблица по процентному распределению микроэлементов и витаминов по приемам пищи, по дням и в среднем за 10 дней в рационе питания (завтрак, обед) для обучающихся в МОУ Нукутского района, в возрасте 12-18 лет в 2022-23гг.</t>
  </si>
  <si>
    <t xml:space="preserve">Таблица выполнения суммарных объемов блюд по приемам пищи, по дням и в среднем за 10 дней рациона питания (завтрак, обед) для обучающихся в МОУ Нукутского района, в возрасте 12-18 лет в 2022-23гг.  </t>
  </si>
  <si>
    <t>Нормы питания по 10-дневному меню для детей, обучающихся в МОУ Нукутского района, в возрасте 12-18 лет в 2022-23гг.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</si>
</sst>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"/>
    <numFmt numFmtId="189" formatCode="0.000000"/>
    <numFmt numFmtId="190" formatCode="[$-FC19]d\ mmmm\ yyyy\ &quot;г.&quot;"/>
    <numFmt numFmtId="191" formatCode="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184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wrapText="1"/>
    </xf>
    <xf numFmtId="0" fontId="4" fillId="0" borderId="10" xfId="54" applyFont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1" fillId="0" borderId="13" xfId="54" applyBorder="1" applyAlignment="1">
      <alignment horizontal="center" vertical="center"/>
      <protection/>
    </xf>
    <xf numFmtId="0" fontId="1" fillId="0" borderId="10" xfId="54" applyBorder="1" applyAlignment="1">
      <alignment horizontal="center" vertical="center"/>
      <protection/>
    </xf>
    <xf numFmtId="0" fontId="10" fillId="0" borderId="10" xfId="54" applyFont="1" applyBorder="1" applyAlignment="1">
      <alignment horizontal="center"/>
      <protection/>
    </xf>
    <xf numFmtId="0" fontId="1" fillId="0" borderId="10" xfId="54" applyBorder="1" applyAlignment="1">
      <alignment horizontal="center"/>
      <protection/>
    </xf>
    <xf numFmtId="0" fontId="22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/>
    </xf>
    <xf numFmtId="1" fontId="5" fillId="32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0" xfId="0" applyAlignment="1">
      <alignment wrapText="1"/>
    </xf>
    <xf numFmtId="0" fontId="2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26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10" xfId="54" applyBorder="1" applyAlignment="1">
      <alignment horizont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2" fillId="0" borderId="0" xfId="53" applyFont="1">
      <alignment/>
      <protection/>
    </xf>
    <xf numFmtId="0" fontId="22" fillId="0" borderId="0" xfId="53" applyFont="1" applyAlignment="1">
      <alignment/>
      <protection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22" fillId="0" borderId="0" xfId="53" applyFont="1" applyAlignment="1">
      <alignment horizontal="center"/>
      <protection/>
    </xf>
    <xf numFmtId="0" fontId="22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46" fillId="0" borderId="0" xfId="53" applyFont="1" applyAlignment="1">
      <alignment horizontal="center" vertical="center"/>
      <protection/>
    </xf>
    <xf numFmtId="0" fontId="46" fillId="0" borderId="0" xfId="53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46" fillId="0" borderId="0" xfId="53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22" fillId="0" borderId="0" xfId="53" applyFont="1" applyAlignment="1">
      <alignment/>
      <protection/>
    </xf>
    <xf numFmtId="0" fontId="65" fillId="0" borderId="0" xfId="0" applyFont="1" applyAlignment="1">
      <alignment horizontal="center"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53" applyFont="1" applyAlignment="1">
      <alignment wrapText="1"/>
      <protection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5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257550" y="152400"/>
          <a:ext cx="68865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3">
      <selection activeCell="C31" sqref="C31"/>
    </sheetView>
  </sheetViews>
  <sheetFormatPr defaultColWidth="9.140625" defaultRowHeight="15"/>
  <cols>
    <col min="1" max="1" width="12.140625" style="0" customWidth="1"/>
    <col min="2" max="2" width="12.7109375" style="0" customWidth="1"/>
    <col min="3" max="4" width="12.00390625" style="0" customWidth="1"/>
    <col min="5" max="5" width="12.28125" style="0" customWidth="1"/>
    <col min="6" max="6" width="12.140625" style="0" customWidth="1"/>
    <col min="7" max="8" width="11.8515625" style="0" customWidth="1"/>
    <col min="9" max="9" width="12.8515625" style="0" customWidth="1"/>
    <col min="10" max="10" width="13.140625" style="0" customWidth="1"/>
  </cols>
  <sheetData>
    <row r="1" spans="1:10" ht="15">
      <c r="A1" s="94" t="s">
        <v>32</v>
      </c>
      <c r="B1" s="94" t="s">
        <v>33</v>
      </c>
      <c r="C1" s="94" t="s">
        <v>34</v>
      </c>
      <c r="D1" s="94" t="s">
        <v>35</v>
      </c>
      <c r="E1" s="94" t="s">
        <v>36</v>
      </c>
      <c r="F1" s="94" t="s">
        <v>37</v>
      </c>
      <c r="G1" s="94" t="s">
        <v>38</v>
      </c>
      <c r="H1" s="94" t="s">
        <v>39</v>
      </c>
      <c r="I1" s="94" t="s">
        <v>40</v>
      </c>
      <c r="J1" s="94" t="s">
        <v>41</v>
      </c>
    </row>
    <row r="2" spans="1:10" ht="15">
      <c r="A2" s="135" t="s">
        <v>128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49.5">
      <c r="A3" s="106" t="s">
        <v>129</v>
      </c>
      <c r="B3" s="106" t="s">
        <v>80</v>
      </c>
      <c r="C3" s="106" t="s">
        <v>131</v>
      </c>
      <c r="D3" s="106" t="s">
        <v>132</v>
      </c>
      <c r="E3" s="106" t="s">
        <v>184</v>
      </c>
      <c r="F3" s="106" t="s">
        <v>134</v>
      </c>
      <c r="G3" s="106" t="s">
        <v>135</v>
      </c>
      <c r="H3" s="106" t="s">
        <v>130</v>
      </c>
      <c r="I3" s="106" t="s">
        <v>136</v>
      </c>
      <c r="J3" s="106" t="s">
        <v>133</v>
      </c>
    </row>
    <row r="4" spans="1:10" ht="20.25">
      <c r="A4" s="106" t="s">
        <v>70</v>
      </c>
      <c r="B4" s="106" t="s">
        <v>70</v>
      </c>
      <c r="C4" s="106" t="s">
        <v>70</v>
      </c>
      <c r="D4" s="106"/>
      <c r="E4" s="106"/>
      <c r="F4" s="106" t="s">
        <v>70</v>
      </c>
      <c r="G4" s="106" t="s">
        <v>70</v>
      </c>
      <c r="H4" s="106" t="s">
        <v>70</v>
      </c>
      <c r="I4" s="106" t="s">
        <v>70</v>
      </c>
      <c r="J4" s="106" t="s">
        <v>70</v>
      </c>
    </row>
    <row r="5" spans="1:10" ht="32.25" customHeight="1">
      <c r="A5" s="106" t="s">
        <v>137</v>
      </c>
      <c r="B5" s="106"/>
      <c r="C5" s="106" t="s">
        <v>182</v>
      </c>
      <c r="D5" s="106" t="s">
        <v>138</v>
      </c>
      <c r="E5" s="106"/>
      <c r="F5" s="106" t="s">
        <v>137</v>
      </c>
      <c r="G5" s="106" t="s">
        <v>138</v>
      </c>
      <c r="H5" s="106"/>
      <c r="I5" s="106" t="s">
        <v>161</v>
      </c>
      <c r="J5" s="106" t="s">
        <v>138</v>
      </c>
    </row>
    <row r="6" spans="1:10" ht="30">
      <c r="A6" s="106" t="s">
        <v>139</v>
      </c>
      <c r="B6" s="106" t="s">
        <v>140</v>
      </c>
      <c r="C6" s="106" t="s">
        <v>141</v>
      </c>
      <c r="D6" s="106" t="s">
        <v>139</v>
      </c>
      <c r="E6" s="106" t="s">
        <v>82</v>
      </c>
      <c r="F6" s="106" t="s">
        <v>114</v>
      </c>
      <c r="G6" s="106" t="s">
        <v>139</v>
      </c>
      <c r="H6" s="106" t="s">
        <v>76</v>
      </c>
      <c r="I6" s="106" t="s">
        <v>141</v>
      </c>
      <c r="J6" s="106" t="s">
        <v>85</v>
      </c>
    </row>
    <row r="7" spans="1:10" ht="15">
      <c r="A7" s="106" t="s">
        <v>93</v>
      </c>
      <c r="B7" s="106" t="s">
        <v>83</v>
      </c>
      <c r="C7" s="106"/>
      <c r="D7" s="106" t="s">
        <v>142</v>
      </c>
      <c r="E7" s="106" t="s">
        <v>83</v>
      </c>
      <c r="F7" s="106"/>
      <c r="G7" s="106" t="s">
        <v>75</v>
      </c>
      <c r="H7" s="106" t="s">
        <v>94</v>
      </c>
      <c r="I7" s="106" t="s">
        <v>83</v>
      </c>
      <c r="J7" s="106" t="s">
        <v>142</v>
      </c>
    </row>
    <row r="8" spans="1:10" ht="15">
      <c r="A8" s="106" t="s">
        <v>205</v>
      </c>
      <c r="B8" s="106"/>
      <c r="C8" s="106" t="s">
        <v>206</v>
      </c>
      <c r="D8" s="106"/>
      <c r="E8" s="106" t="s">
        <v>143</v>
      </c>
      <c r="F8" s="106"/>
      <c r="G8" s="106" t="s">
        <v>205</v>
      </c>
      <c r="H8" s="106"/>
      <c r="I8" s="107"/>
      <c r="J8" s="106"/>
    </row>
    <row r="9" spans="1:10" ht="15">
      <c r="A9" s="108" t="s">
        <v>71</v>
      </c>
      <c r="B9" s="108" t="s">
        <v>71</v>
      </c>
      <c r="C9" s="108" t="s">
        <v>71</v>
      </c>
      <c r="D9" s="108" t="s">
        <v>71</v>
      </c>
      <c r="E9" s="108" t="s">
        <v>71</v>
      </c>
      <c r="F9" s="108" t="s">
        <v>71</v>
      </c>
      <c r="G9" s="108" t="s">
        <v>71</v>
      </c>
      <c r="H9" s="108" t="s">
        <v>71</v>
      </c>
      <c r="I9" s="108" t="s">
        <v>71</v>
      </c>
      <c r="J9" s="108" t="s">
        <v>71</v>
      </c>
    </row>
    <row r="10" spans="1:10" ht="15">
      <c r="A10" s="135" t="s">
        <v>144</v>
      </c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30">
      <c r="A11" s="109" t="s">
        <v>77</v>
      </c>
      <c r="B11" s="109" t="s">
        <v>73</v>
      </c>
      <c r="C11" s="109" t="s">
        <v>84</v>
      </c>
      <c r="D11" s="109" t="s">
        <v>112</v>
      </c>
      <c r="E11" s="109" t="s">
        <v>73</v>
      </c>
      <c r="F11" s="109" t="s">
        <v>84</v>
      </c>
      <c r="G11" s="109" t="s">
        <v>110</v>
      </c>
      <c r="H11" s="109" t="s">
        <v>159</v>
      </c>
      <c r="I11" s="109" t="s">
        <v>84</v>
      </c>
      <c r="J11" s="109" t="s">
        <v>104</v>
      </c>
    </row>
    <row r="12" spans="1:10" ht="39.75">
      <c r="A12" s="109" t="s">
        <v>197</v>
      </c>
      <c r="B12" s="109" t="s">
        <v>198</v>
      </c>
      <c r="C12" s="109" t="s">
        <v>145</v>
      </c>
      <c r="D12" s="109" t="s">
        <v>91</v>
      </c>
      <c r="E12" s="109" t="s">
        <v>199</v>
      </c>
      <c r="F12" s="109" t="s">
        <v>200</v>
      </c>
      <c r="G12" s="109" t="s">
        <v>201</v>
      </c>
      <c r="H12" s="109" t="s">
        <v>91</v>
      </c>
      <c r="I12" s="109" t="s">
        <v>98</v>
      </c>
      <c r="J12" s="109" t="s">
        <v>202</v>
      </c>
    </row>
    <row r="13" spans="1:10" ht="39.75">
      <c r="A13" s="109" t="s">
        <v>155</v>
      </c>
      <c r="B13" s="109" t="s">
        <v>153</v>
      </c>
      <c r="C13" s="109" t="s">
        <v>146</v>
      </c>
      <c r="D13" s="109" t="s">
        <v>203</v>
      </c>
      <c r="E13" s="109" t="s">
        <v>157</v>
      </c>
      <c r="F13" s="109" t="s">
        <v>158</v>
      </c>
      <c r="G13" s="109" t="s">
        <v>204</v>
      </c>
      <c r="H13" s="109" t="s">
        <v>147</v>
      </c>
      <c r="I13" s="109" t="s">
        <v>207</v>
      </c>
      <c r="J13" s="109" t="s">
        <v>160</v>
      </c>
    </row>
    <row r="14" spans="1:10" ht="30">
      <c r="A14" s="109" t="s">
        <v>95</v>
      </c>
      <c r="B14" s="109" t="s">
        <v>148</v>
      </c>
      <c r="C14" s="109" t="s">
        <v>78</v>
      </c>
      <c r="D14" s="109" t="s">
        <v>154</v>
      </c>
      <c r="E14" s="109" t="s">
        <v>92</v>
      </c>
      <c r="F14" s="109" t="s">
        <v>208</v>
      </c>
      <c r="G14" s="109" t="s">
        <v>95</v>
      </c>
      <c r="H14" s="109" t="s">
        <v>148</v>
      </c>
      <c r="I14" s="109" t="s">
        <v>211</v>
      </c>
      <c r="J14" s="109" t="s">
        <v>92</v>
      </c>
    </row>
    <row r="15" spans="1:10" ht="15">
      <c r="A15" s="109"/>
      <c r="B15" s="109"/>
      <c r="C15" s="109"/>
      <c r="D15" s="109"/>
      <c r="E15" s="109"/>
      <c r="F15" s="109"/>
      <c r="G15" s="109"/>
      <c r="H15" s="109"/>
      <c r="I15" s="109" t="s">
        <v>143</v>
      </c>
      <c r="J15" s="109"/>
    </row>
    <row r="16" spans="1:10" ht="20.25">
      <c r="A16" s="109" t="s">
        <v>151</v>
      </c>
      <c r="B16" s="109" t="s">
        <v>149</v>
      </c>
      <c r="C16" s="109" t="s">
        <v>209</v>
      </c>
      <c r="D16" s="109" t="s">
        <v>96</v>
      </c>
      <c r="E16" s="109" t="s">
        <v>152</v>
      </c>
      <c r="F16" s="109" t="s">
        <v>210</v>
      </c>
      <c r="G16" s="109" t="s">
        <v>101</v>
      </c>
      <c r="H16" s="109" t="s">
        <v>149</v>
      </c>
      <c r="I16" s="109" t="s">
        <v>152</v>
      </c>
      <c r="J16" s="109" t="s">
        <v>150</v>
      </c>
    </row>
    <row r="17" spans="1:10" ht="15">
      <c r="A17" s="110" t="s">
        <v>71</v>
      </c>
      <c r="B17" s="110" t="s">
        <v>71</v>
      </c>
      <c r="C17" s="110" t="s">
        <v>71</v>
      </c>
      <c r="D17" s="110" t="s">
        <v>71</v>
      </c>
      <c r="E17" s="110" t="s">
        <v>71</v>
      </c>
      <c r="F17" s="110" t="s">
        <v>71</v>
      </c>
      <c r="G17" s="110" t="s">
        <v>71</v>
      </c>
      <c r="H17" s="110" t="s">
        <v>71</v>
      </c>
      <c r="I17" s="110" t="s">
        <v>71</v>
      </c>
      <c r="J17" s="110" t="s">
        <v>71</v>
      </c>
    </row>
    <row r="18" spans="1:10" ht="15">
      <c r="A18" s="110" t="s">
        <v>72</v>
      </c>
      <c r="B18" s="110" t="s">
        <v>72</v>
      </c>
      <c r="C18" s="110" t="s">
        <v>72</v>
      </c>
      <c r="D18" s="110" t="s">
        <v>72</v>
      </c>
      <c r="E18" s="110" t="s">
        <v>72</v>
      </c>
      <c r="F18" s="110" t="s">
        <v>72</v>
      </c>
      <c r="G18" s="110" t="s">
        <v>72</v>
      </c>
      <c r="H18" s="110" t="s">
        <v>72</v>
      </c>
      <c r="I18" s="110" t="s">
        <v>72</v>
      </c>
      <c r="J18" s="110" t="s">
        <v>72</v>
      </c>
    </row>
  </sheetData>
  <sheetProtection/>
  <mergeCells count="2">
    <mergeCell ref="A2:J2"/>
    <mergeCell ref="A10:J10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20.57421875" style="1" customWidth="1"/>
    <col min="2" max="2" width="7.00390625" style="0" customWidth="1"/>
    <col min="3" max="3" width="6.8515625" style="0" customWidth="1"/>
    <col min="4" max="4" width="6.140625" style="0" customWidth="1"/>
    <col min="5" max="5" width="10.421875" style="0" customWidth="1"/>
    <col min="6" max="6" width="8.28125" style="0" customWidth="1"/>
    <col min="7" max="7" width="5.8515625" style="0" customWidth="1"/>
    <col min="8" max="8" width="6.7109375" style="0" customWidth="1"/>
    <col min="9" max="12" width="6.421875" style="0" customWidth="1"/>
    <col min="13" max="13" width="7.7109375" style="0" customWidth="1"/>
    <col min="14" max="15" width="6.421875" style="0" customWidth="1"/>
    <col min="16" max="16" width="8.140625" style="0" customWidth="1"/>
    <col min="17" max="19" width="6.421875" style="0" customWidth="1"/>
    <col min="20" max="20" width="7.140625" style="0" customWidth="1"/>
  </cols>
  <sheetData>
    <row r="1" spans="1:6" ht="15">
      <c r="A1" s="138"/>
      <c r="B1" s="138"/>
      <c r="C1" s="138"/>
      <c r="D1" s="138"/>
      <c r="E1" s="138"/>
      <c r="F1" s="138"/>
    </row>
    <row r="3" spans="1:20" ht="18.75">
      <c r="A3" s="140" t="s">
        <v>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5" spans="1:20" ht="15">
      <c r="A5" s="142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3" t="s">
        <v>7</v>
      </c>
      <c r="G5" s="146" t="s">
        <v>27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</row>
    <row r="6" spans="1:20" ht="18.75">
      <c r="A6" s="142"/>
      <c r="B6" s="144" t="s">
        <v>8</v>
      </c>
      <c r="C6" s="145"/>
      <c r="D6" s="145"/>
      <c r="E6" s="145"/>
      <c r="F6" s="143"/>
      <c r="G6" s="95" t="s">
        <v>23</v>
      </c>
      <c r="H6" s="57" t="s">
        <v>24</v>
      </c>
      <c r="I6" s="57" t="s">
        <v>25</v>
      </c>
      <c r="J6" s="57" t="s">
        <v>115</v>
      </c>
      <c r="K6" s="57" t="s">
        <v>116</v>
      </c>
      <c r="L6" s="57" t="s">
        <v>117</v>
      </c>
      <c r="M6" s="57" t="s">
        <v>118</v>
      </c>
      <c r="N6" s="57" t="s">
        <v>119</v>
      </c>
      <c r="O6" s="57" t="s">
        <v>120</v>
      </c>
      <c r="P6" s="57" t="s">
        <v>121</v>
      </c>
      <c r="Q6" s="57" t="s">
        <v>122</v>
      </c>
      <c r="R6" s="57" t="s">
        <v>123</v>
      </c>
      <c r="S6" s="57" t="s">
        <v>26</v>
      </c>
      <c r="T6" s="112" t="s">
        <v>165</v>
      </c>
    </row>
    <row r="7" spans="1:20" ht="18.75">
      <c r="A7" s="8" t="s">
        <v>2</v>
      </c>
      <c r="B7" s="9"/>
      <c r="C7" s="5"/>
      <c r="D7" s="5"/>
      <c r="E7" s="5"/>
      <c r="F7" s="5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9.5" customHeight="1">
      <c r="A8" s="17" t="s">
        <v>130</v>
      </c>
      <c r="B8" s="28" t="s">
        <v>180</v>
      </c>
      <c r="C8" s="4">
        <v>14.2</v>
      </c>
      <c r="D8" s="4">
        <v>6.8</v>
      </c>
      <c r="E8" s="4">
        <v>43.7</v>
      </c>
      <c r="F8" s="4">
        <v>290.2</v>
      </c>
      <c r="G8" s="42">
        <v>292.1</v>
      </c>
      <c r="H8" s="4">
        <v>12.7</v>
      </c>
      <c r="I8" s="4">
        <v>1.95</v>
      </c>
      <c r="J8" s="4">
        <v>65.33</v>
      </c>
      <c r="K8" s="4">
        <v>143.1</v>
      </c>
      <c r="L8" s="4">
        <v>0.017</v>
      </c>
      <c r="M8" s="4">
        <v>0.005</v>
      </c>
      <c r="N8" s="4">
        <v>0.11</v>
      </c>
      <c r="O8" s="4">
        <v>0.012</v>
      </c>
      <c r="P8" s="4">
        <v>0.55</v>
      </c>
      <c r="Q8" s="4">
        <v>188.3</v>
      </c>
      <c r="R8" s="4">
        <v>1.31</v>
      </c>
      <c r="S8" s="4">
        <v>5.12</v>
      </c>
      <c r="T8" s="4">
        <v>358</v>
      </c>
    </row>
    <row r="9" spans="1:20" ht="15.75">
      <c r="A9" s="7" t="s">
        <v>76</v>
      </c>
      <c r="B9" s="6">
        <v>200</v>
      </c>
      <c r="C9" s="118">
        <v>1</v>
      </c>
      <c r="D9" s="118">
        <v>0.2</v>
      </c>
      <c r="E9" s="118">
        <v>20.2</v>
      </c>
      <c r="F9" s="118">
        <v>92</v>
      </c>
      <c r="G9" s="4">
        <v>14</v>
      </c>
      <c r="H9" s="4">
        <v>8</v>
      </c>
      <c r="I9" s="4">
        <v>1.8</v>
      </c>
      <c r="J9" s="4">
        <v>14</v>
      </c>
      <c r="K9" s="4">
        <v>40</v>
      </c>
      <c r="L9" s="4">
        <v>0.002</v>
      </c>
      <c r="M9" s="4"/>
      <c r="N9" s="4"/>
      <c r="O9" s="4">
        <v>0.002</v>
      </c>
      <c r="P9" s="4">
        <v>0.002</v>
      </c>
      <c r="Q9" s="4"/>
      <c r="R9" s="4"/>
      <c r="S9" s="4">
        <v>10</v>
      </c>
      <c r="T9" s="4" t="s">
        <v>193</v>
      </c>
    </row>
    <row r="10" spans="1:20" ht="15.75">
      <c r="A10" s="17" t="s">
        <v>94</v>
      </c>
      <c r="B10" s="6">
        <v>100</v>
      </c>
      <c r="C10" s="118">
        <v>1.5</v>
      </c>
      <c r="D10" s="118">
        <v>0.5</v>
      </c>
      <c r="E10" s="118">
        <v>2.1</v>
      </c>
      <c r="F10" s="118">
        <v>96</v>
      </c>
      <c r="G10" s="4">
        <v>8</v>
      </c>
      <c r="H10" s="4">
        <v>32</v>
      </c>
      <c r="I10" s="4">
        <v>0.6</v>
      </c>
      <c r="J10" s="4">
        <v>28</v>
      </c>
      <c r="K10" s="4">
        <v>148</v>
      </c>
      <c r="L10" s="4">
        <v>0.03</v>
      </c>
      <c r="M10" s="4">
        <v>0.0001</v>
      </c>
      <c r="N10" s="4">
        <v>1.2</v>
      </c>
      <c r="O10" s="4">
        <v>0.04</v>
      </c>
      <c r="P10" s="4">
        <v>0.05</v>
      </c>
      <c r="Q10" s="4">
        <v>20</v>
      </c>
      <c r="R10" s="4">
        <v>0.2</v>
      </c>
      <c r="S10" s="4">
        <v>10</v>
      </c>
      <c r="T10" s="4" t="s">
        <v>193</v>
      </c>
    </row>
    <row r="11" spans="1:20" ht="31.5">
      <c r="A11" s="17" t="s">
        <v>70</v>
      </c>
      <c r="B11" s="6">
        <v>10</v>
      </c>
      <c r="C11" s="21">
        <v>0.08</v>
      </c>
      <c r="D11" s="118">
        <v>7.25</v>
      </c>
      <c r="E11" s="118">
        <v>0.17</v>
      </c>
      <c r="F11" s="118">
        <v>66.1</v>
      </c>
      <c r="G11" s="4">
        <v>1.2</v>
      </c>
      <c r="H11" s="4">
        <v>0.04</v>
      </c>
      <c r="I11" s="4">
        <v>0.02</v>
      </c>
      <c r="J11" s="4">
        <v>1.9</v>
      </c>
      <c r="K11" s="4">
        <v>1.5</v>
      </c>
      <c r="L11" s="4"/>
      <c r="M11" s="4"/>
      <c r="N11" s="4"/>
      <c r="O11" s="4">
        <v>0.38</v>
      </c>
      <c r="P11" s="4">
        <v>0.01</v>
      </c>
      <c r="Q11" s="4">
        <v>65.3</v>
      </c>
      <c r="R11" s="4">
        <v>0.15</v>
      </c>
      <c r="S11" s="4"/>
      <c r="T11" s="4">
        <v>96</v>
      </c>
    </row>
    <row r="12" spans="1:20" ht="15.75">
      <c r="A12" s="17" t="s">
        <v>71</v>
      </c>
      <c r="B12" s="6">
        <v>60</v>
      </c>
      <c r="C12" s="21">
        <v>4.42</v>
      </c>
      <c r="D12" s="118">
        <v>2.7</v>
      </c>
      <c r="E12" s="118">
        <v>26.1</v>
      </c>
      <c r="F12" s="118">
        <v>92</v>
      </c>
      <c r="G12" s="4">
        <v>75</v>
      </c>
      <c r="H12" s="4">
        <v>24.6</v>
      </c>
      <c r="I12" s="4">
        <v>0.16</v>
      </c>
      <c r="J12" s="4">
        <v>77.4</v>
      </c>
      <c r="K12" s="4">
        <v>84.6</v>
      </c>
      <c r="L12" s="4"/>
      <c r="M12" s="4">
        <v>2E-05</v>
      </c>
      <c r="N12" s="4"/>
      <c r="O12" s="4">
        <v>0.08</v>
      </c>
      <c r="P12" s="4">
        <v>0.015</v>
      </c>
      <c r="Q12" s="4"/>
      <c r="R12" s="4"/>
      <c r="S12" s="4">
        <v>0.012</v>
      </c>
      <c r="T12" s="4" t="s">
        <v>193</v>
      </c>
    </row>
    <row r="13" spans="1:20" ht="15.75">
      <c r="A13" s="17" t="s">
        <v>72</v>
      </c>
      <c r="B13" s="6">
        <v>36</v>
      </c>
      <c r="C13" s="118">
        <v>2.55</v>
      </c>
      <c r="D13" s="118">
        <v>0.99</v>
      </c>
      <c r="E13" s="118">
        <v>12.75</v>
      </c>
      <c r="F13" s="118">
        <v>77.7</v>
      </c>
      <c r="G13" s="4">
        <v>21.9</v>
      </c>
      <c r="H13" s="4">
        <v>12</v>
      </c>
      <c r="I13" s="4">
        <v>0.85</v>
      </c>
      <c r="J13" s="4">
        <v>37.5</v>
      </c>
      <c r="K13" s="4">
        <v>49.8</v>
      </c>
      <c r="L13" s="4"/>
      <c r="M13" s="4"/>
      <c r="N13" s="4">
        <v>0.015</v>
      </c>
      <c r="O13" s="4">
        <v>0.03</v>
      </c>
      <c r="P13" s="4">
        <v>0.01</v>
      </c>
      <c r="Q13" s="4"/>
      <c r="R13" s="4"/>
      <c r="S13" s="4">
        <v>0.012</v>
      </c>
      <c r="T13" s="4" t="s">
        <v>193</v>
      </c>
    </row>
    <row r="14" spans="1:20" ht="15.75">
      <c r="A14" s="18" t="s">
        <v>59</v>
      </c>
      <c r="B14" s="3">
        <v>626</v>
      </c>
      <c r="C14" s="81">
        <f>SUM(C8:C13)</f>
        <v>23.749999999999996</v>
      </c>
      <c r="D14" s="81">
        <f aca="true" t="shared" si="0" ref="D14:S14">SUM(D8:D13)</f>
        <v>18.439999999999998</v>
      </c>
      <c r="E14" s="81">
        <f t="shared" si="0"/>
        <v>105.02000000000001</v>
      </c>
      <c r="F14" s="81">
        <f t="shared" si="0"/>
        <v>714</v>
      </c>
      <c r="G14" s="81">
        <f t="shared" si="0"/>
        <v>412.2</v>
      </c>
      <c r="H14" s="81">
        <f t="shared" si="0"/>
        <v>89.34</v>
      </c>
      <c r="I14" s="81">
        <f t="shared" si="0"/>
        <v>5.379999999999999</v>
      </c>
      <c r="J14" s="81">
        <f t="shared" si="0"/>
        <v>224.13</v>
      </c>
      <c r="K14" s="81">
        <f t="shared" si="0"/>
        <v>467.00000000000006</v>
      </c>
      <c r="L14" s="81">
        <f t="shared" si="0"/>
        <v>0.049</v>
      </c>
      <c r="M14" s="81">
        <f t="shared" si="0"/>
        <v>0.00512</v>
      </c>
      <c r="N14" s="81">
        <f t="shared" si="0"/>
        <v>1.325</v>
      </c>
      <c r="O14" s="81">
        <f t="shared" si="0"/>
        <v>0.544</v>
      </c>
      <c r="P14" s="81">
        <f t="shared" si="0"/>
        <v>0.6370000000000001</v>
      </c>
      <c r="Q14" s="81">
        <f t="shared" si="0"/>
        <v>273.6</v>
      </c>
      <c r="R14" s="81">
        <f t="shared" si="0"/>
        <v>1.66</v>
      </c>
      <c r="S14" s="81">
        <f t="shared" si="0"/>
        <v>25.144000000000002</v>
      </c>
      <c r="T14" s="81"/>
    </row>
    <row r="15" spans="1:20" ht="15.75">
      <c r="A15" s="18" t="s">
        <v>3</v>
      </c>
      <c r="B15" s="6"/>
      <c r="C15" s="21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47.25">
      <c r="A16" s="17" t="s">
        <v>111</v>
      </c>
      <c r="B16" s="6">
        <v>100</v>
      </c>
      <c r="C16" s="118">
        <v>1.02</v>
      </c>
      <c r="D16" s="118">
        <v>3.64</v>
      </c>
      <c r="E16" s="118">
        <v>5.64</v>
      </c>
      <c r="F16" s="118">
        <v>90.76</v>
      </c>
      <c r="G16" s="4">
        <v>25.84</v>
      </c>
      <c r="H16" s="4">
        <v>4.93</v>
      </c>
      <c r="I16" s="4"/>
      <c r="J16" s="88"/>
      <c r="K16" s="88">
        <v>96</v>
      </c>
      <c r="L16" s="88"/>
      <c r="M16" s="88"/>
      <c r="N16" s="88"/>
      <c r="O16" s="88">
        <v>0.0011</v>
      </c>
      <c r="P16" s="88">
        <v>0.0003</v>
      </c>
      <c r="Q16" s="88">
        <v>1.14</v>
      </c>
      <c r="R16" s="88"/>
      <c r="S16" s="88">
        <v>5.11</v>
      </c>
      <c r="T16" s="123" t="s">
        <v>187</v>
      </c>
    </row>
    <row r="17" spans="1:20" ht="34.5" customHeight="1">
      <c r="A17" s="64" t="s">
        <v>91</v>
      </c>
      <c r="B17" s="67" t="s">
        <v>81</v>
      </c>
      <c r="C17" s="118">
        <v>6</v>
      </c>
      <c r="D17" s="118">
        <v>3</v>
      </c>
      <c r="E17" s="118">
        <v>4.25</v>
      </c>
      <c r="F17" s="118">
        <v>168.75</v>
      </c>
      <c r="G17" s="4">
        <v>21.62</v>
      </c>
      <c r="H17" s="4">
        <v>2.5</v>
      </c>
      <c r="I17" s="4">
        <v>0.6</v>
      </c>
      <c r="J17" s="4">
        <v>35</v>
      </c>
      <c r="K17" s="4">
        <v>37.5</v>
      </c>
      <c r="L17" s="4">
        <v>0.01</v>
      </c>
      <c r="M17" s="4">
        <v>0.03</v>
      </c>
      <c r="N17" s="4">
        <v>1.35</v>
      </c>
      <c r="O17" s="4">
        <v>0.03</v>
      </c>
      <c r="P17" s="4">
        <v>0.02</v>
      </c>
      <c r="Q17" s="4">
        <v>33</v>
      </c>
      <c r="R17" s="4"/>
      <c r="S17" s="4">
        <v>0.2</v>
      </c>
      <c r="T17" s="4">
        <v>138</v>
      </c>
    </row>
    <row r="18" spans="1:20" ht="31.5">
      <c r="A18" s="7" t="s">
        <v>102</v>
      </c>
      <c r="B18" s="28">
        <v>120</v>
      </c>
      <c r="C18" s="111">
        <v>12</v>
      </c>
      <c r="D18" s="111">
        <v>10.63</v>
      </c>
      <c r="E18" s="111">
        <v>10.62</v>
      </c>
      <c r="F18" s="111">
        <v>223.4</v>
      </c>
      <c r="G18" s="111">
        <v>45</v>
      </c>
      <c r="H18" s="111">
        <v>12.13</v>
      </c>
      <c r="I18" s="130">
        <v>1.12</v>
      </c>
      <c r="J18" s="111">
        <v>165.4</v>
      </c>
      <c r="K18" s="111">
        <v>117.5</v>
      </c>
      <c r="L18" s="111">
        <v>0.02</v>
      </c>
      <c r="M18" s="111">
        <v>0.009</v>
      </c>
      <c r="N18" s="111">
        <v>1.5</v>
      </c>
      <c r="O18" s="111">
        <v>0.07</v>
      </c>
      <c r="P18" s="111">
        <v>0.125</v>
      </c>
      <c r="Q18" s="111">
        <v>125</v>
      </c>
      <c r="R18" s="111">
        <v>1.22</v>
      </c>
      <c r="S18" s="111">
        <v>11.5</v>
      </c>
      <c r="T18" s="111">
        <v>374</v>
      </c>
    </row>
    <row r="19" spans="1:20" ht="31.5">
      <c r="A19" s="7" t="s">
        <v>148</v>
      </c>
      <c r="B19" s="6">
        <v>200</v>
      </c>
      <c r="C19" s="21">
        <v>3.1</v>
      </c>
      <c r="D19" s="118">
        <v>6</v>
      </c>
      <c r="E19" s="118">
        <v>39.7</v>
      </c>
      <c r="F19" s="118">
        <v>185.38</v>
      </c>
      <c r="G19" s="4">
        <v>39</v>
      </c>
      <c r="H19" s="4">
        <v>28</v>
      </c>
      <c r="I19" s="4"/>
      <c r="J19" s="4">
        <v>84</v>
      </c>
      <c r="K19" s="4">
        <v>124</v>
      </c>
      <c r="L19" s="4">
        <v>0.028</v>
      </c>
      <c r="M19" s="4">
        <v>0.0008</v>
      </c>
      <c r="N19" s="4"/>
      <c r="O19" s="4">
        <v>0.012</v>
      </c>
      <c r="P19" s="4">
        <v>0.0011</v>
      </c>
      <c r="Q19" s="4">
        <v>32.1</v>
      </c>
      <c r="R19" s="4"/>
      <c r="S19" s="4">
        <v>1.02</v>
      </c>
      <c r="T19" s="4">
        <v>520</v>
      </c>
    </row>
    <row r="20" spans="1:20" ht="31.5">
      <c r="A20" s="7" t="s">
        <v>74</v>
      </c>
      <c r="B20" s="6">
        <v>200</v>
      </c>
      <c r="C20" s="118">
        <v>0.6</v>
      </c>
      <c r="D20" s="118"/>
      <c r="E20" s="118">
        <v>29</v>
      </c>
      <c r="F20" s="118">
        <v>111.2</v>
      </c>
      <c r="G20" s="4">
        <v>25.2</v>
      </c>
      <c r="H20" s="4">
        <v>19.4</v>
      </c>
      <c r="I20" s="4">
        <v>0.6</v>
      </c>
      <c r="J20" s="4">
        <v>39.6</v>
      </c>
      <c r="K20" s="4"/>
      <c r="L20" s="4"/>
      <c r="M20" s="4"/>
      <c r="N20" s="4"/>
      <c r="O20" s="4">
        <v>0.006</v>
      </c>
      <c r="P20" s="4">
        <v>0.02</v>
      </c>
      <c r="Q20" s="4">
        <v>10</v>
      </c>
      <c r="R20" s="4"/>
      <c r="S20" s="4">
        <v>10.4</v>
      </c>
      <c r="T20" s="4">
        <v>638</v>
      </c>
    </row>
    <row r="21" spans="1:20" ht="15.75">
      <c r="A21" s="7" t="s">
        <v>71</v>
      </c>
      <c r="B21" s="6">
        <v>60</v>
      </c>
      <c r="C21" s="21">
        <v>4.42</v>
      </c>
      <c r="D21" s="118">
        <v>2.7</v>
      </c>
      <c r="E21" s="118">
        <v>26.1</v>
      </c>
      <c r="F21" s="118">
        <v>92</v>
      </c>
      <c r="G21" s="4">
        <v>75</v>
      </c>
      <c r="H21" s="4">
        <v>24.6</v>
      </c>
      <c r="I21" s="4">
        <v>0.16</v>
      </c>
      <c r="J21" s="4">
        <v>77.4</v>
      </c>
      <c r="K21" s="4">
        <v>84.6</v>
      </c>
      <c r="L21" s="4"/>
      <c r="M21" s="4">
        <v>2E-05</v>
      </c>
      <c r="N21" s="4"/>
      <c r="O21" s="4">
        <v>0.08</v>
      </c>
      <c r="P21" s="4">
        <v>0.015</v>
      </c>
      <c r="Q21" s="4"/>
      <c r="R21" s="4"/>
      <c r="S21" s="4">
        <v>0.012</v>
      </c>
      <c r="T21" s="4" t="s">
        <v>193</v>
      </c>
    </row>
    <row r="22" spans="1:20" ht="15.75">
      <c r="A22" s="7" t="s">
        <v>72</v>
      </c>
      <c r="B22" s="6">
        <v>36</v>
      </c>
      <c r="C22" s="118">
        <v>2.55</v>
      </c>
      <c r="D22" s="118">
        <v>0.99</v>
      </c>
      <c r="E22" s="118">
        <v>12.75</v>
      </c>
      <c r="F22" s="118">
        <v>77.7</v>
      </c>
      <c r="G22" s="4">
        <v>21.9</v>
      </c>
      <c r="H22" s="4">
        <v>12</v>
      </c>
      <c r="I22" s="4">
        <v>0.85</v>
      </c>
      <c r="J22" s="4">
        <v>37.5</v>
      </c>
      <c r="K22" s="4">
        <v>49.8</v>
      </c>
      <c r="L22" s="4"/>
      <c r="M22" s="4"/>
      <c r="N22" s="4">
        <v>0.015</v>
      </c>
      <c r="O22" s="4">
        <v>0.03</v>
      </c>
      <c r="P22" s="4">
        <v>0.01</v>
      </c>
      <c r="Q22" s="4"/>
      <c r="R22" s="4"/>
      <c r="S22" s="4">
        <v>0.012</v>
      </c>
      <c r="T22" s="4" t="s">
        <v>193</v>
      </c>
    </row>
    <row r="23" spans="1:20" ht="15.75">
      <c r="A23" s="18" t="s">
        <v>61</v>
      </c>
      <c r="B23" s="3">
        <v>991</v>
      </c>
      <c r="C23" s="81">
        <f aca="true" t="shared" si="1" ref="C23:S23">SUM(C16:C22)</f>
        <v>29.69</v>
      </c>
      <c r="D23" s="81">
        <f t="shared" si="1"/>
        <v>26.96</v>
      </c>
      <c r="E23" s="81">
        <f t="shared" si="1"/>
        <v>128.06</v>
      </c>
      <c r="F23" s="81">
        <f t="shared" si="1"/>
        <v>949.19</v>
      </c>
      <c r="G23" s="81">
        <f t="shared" si="1"/>
        <v>253.56</v>
      </c>
      <c r="H23" s="81">
        <f t="shared" si="1"/>
        <v>103.56</v>
      </c>
      <c r="I23" s="81">
        <f t="shared" si="1"/>
        <v>3.3300000000000005</v>
      </c>
      <c r="J23" s="81">
        <f t="shared" si="1"/>
        <v>438.9</v>
      </c>
      <c r="K23" s="81">
        <f t="shared" si="1"/>
        <v>509.40000000000003</v>
      </c>
      <c r="L23" s="81">
        <f t="shared" si="1"/>
        <v>0.057999999999999996</v>
      </c>
      <c r="M23" s="81">
        <f t="shared" si="1"/>
        <v>0.03982</v>
      </c>
      <c r="N23" s="81">
        <f t="shared" si="1"/>
        <v>2.865</v>
      </c>
      <c r="O23" s="81">
        <f t="shared" si="1"/>
        <v>0.2291</v>
      </c>
      <c r="P23" s="81">
        <f t="shared" si="1"/>
        <v>0.19140000000000001</v>
      </c>
      <c r="Q23" s="81">
        <f t="shared" si="1"/>
        <v>201.23999999999998</v>
      </c>
      <c r="R23" s="81">
        <f t="shared" si="1"/>
        <v>1.22</v>
      </c>
      <c r="S23" s="81">
        <f t="shared" si="1"/>
        <v>28.254000000000005</v>
      </c>
      <c r="T23" s="81"/>
    </row>
    <row r="24" spans="1:20" ht="15.75">
      <c r="A24" s="14" t="s">
        <v>9</v>
      </c>
      <c r="B24" s="3"/>
      <c r="C24" s="79">
        <f>SUM(C14+C23)</f>
        <v>53.44</v>
      </c>
      <c r="D24" s="79">
        <f aca="true" t="shared" si="2" ref="D24:S24">SUM(D14+D23)</f>
        <v>45.4</v>
      </c>
      <c r="E24" s="79">
        <f t="shared" si="2"/>
        <v>233.08</v>
      </c>
      <c r="F24" s="79">
        <f t="shared" si="2"/>
        <v>1663.19</v>
      </c>
      <c r="G24" s="79">
        <f t="shared" si="2"/>
        <v>665.76</v>
      </c>
      <c r="H24" s="79">
        <f t="shared" si="2"/>
        <v>192.9</v>
      </c>
      <c r="I24" s="79">
        <f t="shared" si="2"/>
        <v>8.709999999999999</v>
      </c>
      <c r="J24" s="79">
        <f t="shared" si="2"/>
        <v>663.03</v>
      </c>
      <c r="K24" s="79">
        <f t="shared" si="2"/>
        <v>976.4000000000001</v>
      </c>
      <c r="L24" s="79">
        <f t="shared" si="2"/>
        <v>0.107</v>
      </c>
      <c r="M24" s="79">
        <f t="shared" si="2"/>
        <v>0.04494</v>
      </c>
      <c r="N24" s="79">
        <f t="shared" si="2"/>
        <v>4.19</v>
      </c>
      <c r="O24" s="79">
        <f t="shared" si="2"/>
        <v>0.7731</v>
      </c>
      <c r="P24" s="79">
        <f t="shared" si="2"/>
        <v>0.8284000000000001</v>
      </c>
      <c r="Q24" s="79">
        <f t="shared" si="2"/>
        <v>474.84000000000003</v>
      </c>
      <c r="R24" s="79">
        <f t="shared" si="2"/>
        <v>2.88</v>
      </c>
      <c r="S24" s="79">
        <f t="shared" si="2"/>
        <v>53.39800000000001</v>
      </c>
      <c r="T24" s="79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20.57421875" style="1" customWidth="1"/>
    <col min="2" max="2" width="8.00390625" style="0" customWidth="1"/>
    <col min="3" max="3" width="7.7109375" style="0" customWidth="1"/>
    <col min="4" max="4" width="7.57421875" style="0" customWidth="1"/>
    <col min="5" max="5" width="11.140625" style="0" customWidth="1"/>
    <col min="6" max="6" width="8.140625" style="0" customWidth="1"/>
    <col min="7" max="7" width="5.57421875" style="0" customWidth="1"/>
    <col min="8" max="8" width="6.140625" style="0" customWidth="1"/>
    <col min="9" max="12" width="6.28125" style="0" customWidth="1"/>
    <col min="13" max="13" width="7.7109375" style="0" customWidth="1"/>
    <col min="14" max="15" width="6.28125" style="0" customWidth="1"/>
    <col min="16" max="16" width="7.57421875" style="0" customWidth="1"/>
    <col min="17" max="19" width="6.28125" style="0" customWidth="1"/>
    <col min="20" max="20" width="6.8515625" style="0" customWidth="1"/>
  </cols>
  <sheetData>
    <row r="1" spans="1:6" ht="15">
      <c r="A1" s="138"/>
      <c r="B1" s="138"/>
      <c r="C1" s="138"/>
      <c r="D1" s="138"/>
      <c r="E1" s="138"/>
      <c r="F1" s="138"/>
    </row>
    <row r="2" spans="1:20" ht="18.75">
      <c r="A2" s="140" t="s">
        <v>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4" spans="1:20" ht="31.5">
      <c r="A4" s="142" t="s">
        <v>0</v>
      </c>
      <c r="B4" s="3" t="s">
        <v>1</v>
      </c>
      <c r="C4" s="3" t="s">
        <v>4</v>
      </c>
      <c r="D4" s="3" t="s">
        <v>5</v>
      </c>
      <c r="E4" s="3" t="s">
        <v>6</v>
      </c>
      <c r="F4" s="158" t="s">
        <v>7</v>
      </c>
      <c r="G4" s="146" t="s">
        <v>27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</row>
    <row r="5" spans="1:20" ht="18.75">
      <c r="A5" s="142"/>
      <c r="B5" s="142" t="s">
        <v>8</v>
      </c>
      <c r="C5" s="159"/>
      <c r="D5" s="159"/>
      <c r="E5" s="159"/>
      <c r="F5" s="158"/>
      <c r="G5" s="95" t="s">
        <v>23</v>
      </c>
      <c r="H5" s="57" t="s">
        <v>24</v>
      </c>
      <c r="I5" s="57" t="s">
        <v>25</v>
      </c>
      <c r="J5" s="57" t="s">
        <v>115</v>
      </c>
      <c r="K5" s="57" t="s">
        <v>116</v>
      </c>
      <c r="L5" s="57" t="s">
        <v>117</v>
      </c>
      <c r="M5" s="57" t="s">
        <v>118</v>
      </c>
      <c r="N5" s="57" t="s">
        <v>119</v>
      </c>
      <c r="O5" s="57" t="s">
        <v>120</v>
      </c>
      <c r="P5" s="57" t="s">
        <v>121</v>
      </c>
      <c r="Q5" s="57" t="s">
        <v>122</v>
      </c>
      <c r="R5" s="57" t="s">
        <v>123</v>
      </c>
      <c r="S5" s="57" t="s">
        <v>26</v>
      </c>
      <c r="T5" s="112" t="s">
        <v>165</v>
      </c>
    </row>
    <row r="6" spans="1:20" ht="18.75">
      <c r="A6" s="8" t="s">
        <v>2</v>
      </c>
      <c r="B6" s="9"/>
      <c r="C6" s="5"/>
      <c r="D6" s="5"/>
      <c r="E6" s="5"/>
      <c r="F6" s="5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41"/>
    </row>
    <row r="7" spans="1:20" ht="63">
      <c r="A7" s="17" t="s">
        <v>103</v>
      </c>
      <c r="B7" s="6" t="s">
        <v>68</v>
      </c>
      <c r="C7" s="21">
        <v>6.8</v>
      </c>
      <c r="D7" s="120">
        <v>8.25</v>
      </c>
      <c r="E7" s="118">
        <v>53.75</v>
      </c>
      <c r="F7" s="118">
        <v>302.75</v>
      </c>
      <c r="G7" s="4">
        <v>138.25</v>
      </c>
      <c r="H7" s="4">
        <v>16.07</v>
      </c>
      <c r="I7" s="4">
        <v>0.72</v>
      </c>
      <c r="J7" s="4">
        <v>87.75</v>
      </c>
      <c r="K7" s="4">
        <v>67.4</v>
      </c>
      <c r="L7" s="4">
        <v>0.02</v>
      </c>
      <c r="M7" s="4">
        <v>0.0007</v>
      </c>
      <c r="N7" s="4">
        <v>0.77</v>
      </c>
      <c r="O7" s="4">
        <v>0.012</v>
      </c>
      <c r="P7" s="4">
        <v>0.03</v>
      </c>
      <c r="Q7" s="4">
        <v>72</v>
      </c>
      <c r="R7" s="4">
        <v>0.3</v>
      </c>
      <c r="S7" s="4">
        <v>0.017</v>
      </c>
      <c r="T7" s="4">
        <v>302</v>
      </c>
    </row>
    <row r="8" spans="1:20" ht="24" customHeight="1">
      <c r="A8" s="115" t="s">
        <v>156</v>
      </c>
      <c r="B8" s="10">
        <v>15</v>
      </c>
      <c r="C8" s="21">
        <v>3.48</v>
      </c>
      <c r="D8" s="118">
        <v>4.42</v>
      </c>
      <c r="E8" s="118"/>
      <c r="F8" s="118">
        <v>54.6</v>
      </c>
      <c r="G8" s="4">
        <v>132</v>
      </c>
      <c r="H8" s="4">
        <v>3.5</v>
      </c>
      <c r="I8" s="4">
        <v>0.1</v>
      </c>
      <c r="J8" s="4">
        <v>50</v>
      </c>
      <c r="K8" s="4">
        <v>8.8</v>
      </c>
      <c r="L8" s="4"/>
      <c r="M8" s="4">
        <v>0.0015</v>
      </c>
      <c r="N8" s="4"/>
      <c r="O8" s="4">
        <v>0.004</v>
      </c>
      <c r="P8" s="4">
        <v>0.003</v>
      </c>
      <c r="Q8" s="4">
        <v>28.8</v>
      </c>
      <c r="R8" s="4">
        <v>0.95</v>
      </c>
      <c r="S8" s="4">
        <v>0.07</v>
      </c>
      <c r="T8" s="123" t="s">
        <v>186</v>
      </c>
    </row>
    <row r="9" spans="1:20" ht="31.5">
      <c r="A9" s="17" t="s">
        <v>70</v>
      </c>
      <c r="B9" s="6">
        <v>10</v>
      </c>
      <c r="C9" s="21">
        <v>0.08</v>
      </c>
      <c r="D9" s="118">
        <v>7.25</v>
      </c>
      <c r="E9" s="118">
        <v>0.17</v>
      </c>
      <c r="F9" s="118">
        <v>66.1</v>
      </c>
      <c r="G9" s="4">
        <v>1.2</v>
      </c>
      <c r="H9" s="4">
        <v>0.04</v>
      </c>
      <c r="I9" s="4">
        <v>0.02</v>
      </c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24.75" customHeight="1">
      <c r="A10" s="115" t="s">
        <v>86</v>
      </c>
      <c r="B10" s="6">
        <v>200</v>
      </c>
      <c r="C10" s="118">
        <v>2.6</v>
      </c>
      <c r="D10" s="118">
        <v>3.8</v>
      </c>
      <c r="E10" s="118">
        <v>22.4</v>
      </c>
      <c r="F10" s="118">
        <v>112.4</v>
      </c>
      <c r="G10" s="4">
        <v>122</v>
      </c>
      <c r="H10" s="4">
        <v>11.4</v>
      </c>
      <c r="I10" s="4">
        <v>0.2</v>
      </c>
      <c r="J10" s="4">
        <v>14</v>
      </c>
      <c r="K10" s="4">
        <v>68</v>
      </c>
      <c r="L10" s="4"/>
      <c r="M10" s="4"/>
      <c r="N10" s="4"/>
      <c r="O10" s="4">
        <v>0.06</v>
      </c>
      <c r="P10" s="4">
        <v>0.26</v>
      </c>
      <c r="Q10" s="4">
        <v>26.58</v>
      </c>
      <c r="R10" s="4">
        <v>1.2</v>
      </c>
      <c r="S10" s="4">
        <v>1.04</v>
      </c>
      <c r="T10" s="4">
        <v>689</v>
      </c>
    </row>
    <row r="11" spans="1:20" ht="15.75">
      <c r="A11" s="17" t="s">
        <v>83</v>
      </c>
      <c r="B11" s="6">
        <v>100</v>
      </c>
      <c r="C11" s="21">
        <v>0.4</v>
      </c>
      <c r="D11" s="118">
        <v>0.4</v>
      </c>
      <c r="E11" s="118">
        <v>9.8</v>
      </c>
      <c r="F11" s="118">
        <v>52</v>
      </c>
      <c r="G11" s="4">
        <v>26</v>
      </c>
      <c r="H11" s="4">
        <v>9</v>
      </c>
      <c r="I11" s="4">
        <v>2.2</v>
      </c>
      <c r="J11" s="4">
        <v>11</v>
      </c>
      <c r="K11" s="4">
        <v>48</v>
      </c>
      <c r="L11" s="4">
        <v>0.002</v>
      </c>
      <c r="M11" s="4">
        <v>0.004</v>
      </c>
      <c r="N11" s="4">
        <v>0.08</v>
      </c>
      <c r="O11" s="4">
        <v>0.03</v>
      </c>
      <c r="P11" s="4">
        <v>0.02</v>
      </c>
      <c r="Q11" s="4">
        <v>5</v>
      </c>
      <c r="R11" s="4"/>
      <c r="S11" s="4">
        <v>10</v>
      </c>
      <c r="T11" s="4" t="s">
        <v>193</v>
      </c>
    </row>
    <row r="12" spans="1:20" ht="15.75">
      <c r="A12" s="17" t="s">
        <v>71</v>
      </c>
      <c r="B12" s="6">
        <v>60</v>
      </c>
      <c r="C12" s="21">
        <v>4.42</v>
      </c>
      <c r="D12" s="118">
        <v>2.7</v>
      </c>
      <c r="E12" s="118">
        <v>26.1</v>
      </c>
      <c r="F12" s="118">
        <v>92</v>
      </c>
      <c r="G12" s="4">
        <v>75</v>
      </c>
      <c r="H12" s="4">
        <v>24.6</v>
      </c>
      <c r="I12" s="4">
        <v>0.16</v>
      </c>
      <c r="J12" s="4">
        <v>77.4</v>
      </c>
      <c r="K12" s="4">
        <v>84.6</v>
      </c>
      <c r="L12" s="4"/>
      <c r="M12" s="4">
        <v>2E-05</v>
      </c>
      <c r="N12" s="4"/>
      <c r="O12" s="4">
        <v>0.08</v>
      </c>
      <c r="P12" s="4">
        <v>0.015</v>
      </c>
      <c r="Q12" s="4"/>
      <c r="R12" s="4"/>
      <c r="S12" s="4">
        <v>0.012</v>
      </c>
      <c r="T12" s="4" t="s">
        <v>193</v>
      </c>
    </row>
    <row r="13" spans="1:20" ht="15.75">
      <c r="A13" s="17" t="s">
        <v>72</v>
      </c>
      <c r="B13" s="6">
        <v>36</v>
      </c>
      <c r="C13" s="118">
        <v>2.55</v>
      </c>
      <c r="D13" s="118">
        <v>0.99</v>
      </c>
      <c r="E13" s="118">
        <v>12.75</v>
      </c>
      <c r="F13" s="118">
        <v>77.7</v>
      </c>
      <c r="G13" s="4">
        <v>21.9</v>
      </c>
      <c r="H13" s="4">
        <v>12</v>
      </c>
      <c r="I13" s="4">
        <v>0.85</v>
      </c>
      <c r="J13" s="4">
        <v>37.5</v>
      </c>
      <c r="K13" s="4">
        <v>49.8</v>
      </c>
      <c r="L13" s="4"/>
      <c r="M13" s="4"/>
      <c r="N13" s="4">
        <v>0.015</v>
      </c>
      <c r="O13" s="4">
        <v>0.03</v>
      </c>
      <c r="P13" s="4">
        <v>0.01</v>
      </c>
      <c r="Q13" s="4"/>
      <c r="R13" s="4"/>
      <c r="S13" s="4">
        <v>0.012</v>
      </c>
      <c r="T13" s="4" t="s">
        <v>193</v>
      </c>
    </row>
    <row r="14" spans="1:20" ht="15.75">
      <c r="A14" s="18" t="s">
        <v>59</v>
      </c>
      <c r="B14" s="3">
        <v>681</v>
      </c>
      <c r="C14" s="81">
        <f aca="true" t="shared" si="0" ref="C14:S14">SUM(C7:C13)</f>
        <v>20.330000000000002</v>
      </c>
      <c r="D14" s="81">
        <f t="shared" si="0"/>
        <v>27.81</v>
      </c>
      <c r="E14" s="81">
        <f t="shared" si="0"/>
        <v>124.97</v>
      </c>
      <c r="F14" s="81">
        <f t="shared" si="0"/>
        <v>757.5500000000001</v>
      </c>
      <c r="G14" s="81">
        <f t="shared" si="0"/>
        <v>516.35</v>
      </c>
      <c r="H14" s="81">
        <f t="shared" si="0"/>
        <v>76.61</v>
      </c>
      <c r="I14" s="81">
        <f t="shared" si="0"/>
        <v>4.25</v>
      </c>
      <c r="J14" s="81">
        <f t="shared" si="0"/>
        <v>279.55</v>
      </c>
      <c r="K14" s="81">
        <f t="shared" si="0"/>
        <v>328.09999999999997</v>
      </c>
      <c r="L14" s="81">
        <f t="shared" si="0"/>
        <v>0.022</v>
      </c>
      <c r="M14" s="81">
        <f t="shared" si="0"/>
        <v>0.006220000000000001</v>
      </c>
      <c r="N14" s="81">
        <f t="shared" si="0"/>
        <v>0.865</v>
      </c>
      <c r="O14" s="81">
        <f t="shared" si="0"/>
        <v>0.596</v>
      </c>
      <c r="P14" s="81">
        <f t="shared" si="0"/>
        <v>0.34800000000000003</v>
      </c>
      <c r="Q14" s="81">
        <f t="shared" si="0"/>
        <v>197.68</v>
      </c>
      <c r="R14" s="81">
        <f t="shared" si="0"/>
        <v>2.5999999999999996</v>
      </c>
      <c r="S14" s="81">
        <f t="shared" si="0"/>
        <v>11.151000000000002</v>
      </c>
      <c r="T14" s="81"/>
    </row>
    <row r="15" spans="1:20" ht="15.75">
      <c r="A15" s="18" t="s">
        <v>3</v>
      </c>
      <c r="B15" s="6"/>
      <c r="C15" s="21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6.25" customHeight="1">
      <c r="A16" s="115" t="s">
        <v>84</v>
      </c>
      <c r="B16" s="6">
        <v>100</v>
      </c>
      <c r="C16" s="118">
        <v>1.02</v>
      </c>
      <c r="D16" s="118">
        <v>3.64</v>
      </c>
      <c r="E16" s="118">
        <v>5.64</v>
      </c>
      <c r="F16" s="118">
        <v>50.76</v>
      </c>
      <c r="G16" s="4">
        <v>25.84</v>
      </c>
      <c r="H16" s="4">
        <v>4.93</v>
      </c>
      <c r="I16" s="4"/>
      <c r="J16" s="88"/>
      <c r="K16" s="88">
        <v>96</v>
      </c>
      <c r="L16" s="88"/>
      <c r="M16" s="88"/>
      <c r="N16" s="88"/>
      <c r="O16" s="88"/>
      <c r="P16" s="88">
        <v>0.0003</v>
      </c>
      <c r="Q16" s="88">
        <v>1.14</v>
      </c>
      <c r="R16" s="88"/>
      <c r="S16" s="88">
        <v>5.11</v>
      </c>
      <c r="T16" s="125" t="s">
        <v>189</v>
      </c>
    </row>
    <row r="17" spans="1:20" ht="63.75">
      <c r="A17" s="115" t="s">
        <v>170</v>
      </c>
      <c r="B17" s="10" t="s">
        <v>167</v>
      </c>
      <c r="C17" s="21">
        <v>4.75</v>
      </c>
      <c r="D17" s="118">
        <v>4.75</v>
      </c>
      <c r="E17" s="118">
        <v>11.5</v>
      </c>
      <c r="F17" s="118">
        <v>156.5</v>
      </c>
      <c r="G17" s="4">
        <v>72.15</v>
      </c>
      <c r="H17" s="4">
        <v>8.45</v>
      </c>
      <c r="I17" s="4">
        <v>0.32</v>
      </c>
      <c r="J17" s="4">
        <v>63.8</v>
      </c>
      <c r="K17" s="4">
        <v>5.6</v>
      </c>
      <c r="L17" s="4">
        <v>0.016</v>
      </c>
      <c r="M17" s="4">
        <v>0.0006</v>
      </c>
      <c r="N17" s="4">
        <v>1.12</v>
      </c>
      <c r="O17" s="4"/>
      <c r="P17" s="4">
        <v>0.021</v>
      </c>
      <c r="Q17" s="4">
        <v>5.75</v>
      </c>
      <c r="R17" s="4"/>
      <c r="S17" s="4">
        <v>0.75</v>
      </c>
      <c r="T17" s="4">
        <v>140</v>
      </c>
    </row>
    <row r="18" spans="1:20" ht="15.75">
      <c r="A18" s="17" t="s">
        <v>213</v>
      </c>
      <c r="B18" s="63">
        <v>100</v>
      </c>
      <c r="C18" s="118">
        <v>14.96</v>
      </c>
      <c r="D18" s="118">
        <v>16.55</v>
      </c>
      <c r="E18" s="118">
        <v>19.8</v>
      </c>
      <c r="F18" s="118">
        <v>240.38</v>
      </c>
      <c r="G18" s="38">
        <v>65</v>
      </c>
      <c r="H18" s="38">
        <v>38</v>
      </c>
      <c r="I18" s="4">
        <v>2.8</v>
      </c>
      <c r="J18" s="4">
        <v>124</v>
      </c>
      <c r="K18" s="4">
        <v>124</v>
      </c>
      <c r="L18" s="4">
        <v>0.028</v>
      </c>
      <c r="M18" s="4">
        <v>0.0005</v>
      </c>
      <c r="N18" s="4"/>
      <c r="O18" s="4">
        <v>0.112</v>
      </c>
      <c r="P18" s="4">
        <v>0.2</v>
      </c>
      <c r="Q18" s="4">
        <v>192</v>
      </c>
      <c r="R18" s="4">
        <v>1.81</v>
      </c>
      <c r="S18" s="4">
        <v>1.02</v>
      </c>
      <c r="T18" s="4">
        <v>443</v>
      </c>
    </row>
    <row r="19" spans="1:20" ht="15.75">
      <c r="A19" s="17" t="s">
        <v>211</v>
      </c>
      <c r="B19" s="63">
        <v>200</v>
      </c>
      <c r="C19" s="21">
        <v>5.5</v>
      </c>
      <c r="D19" s="134">
        <v>8.3</v>
      </c>
      <c r="E19" s="134">
        <v>37.1</v>
      </c>
      <c r="F19" s="134">
        <v>116.6</v>
      </c>
      <c r="G19" s="4">
        <v>29.1</v>
      </c>
      <c r="H19" s="4">
        <v>29.99</v>
      </c>
      <c r="I19" s="4">
        <v>1.26</v>
      </c>
      <c r="J19" s="4"/>
      <c r="K19" s="4">
        <v>7.8</v>
      </c>
      <c r="L19" s="4">
        <v>0.03</v>
      </c>
      <c r="M19" s="4">
        <v>0.009</v>
      </c>
      <c r="N19" s="4">
        <v>0.6</v>
      </c>
      <c r="O19" s="4">
        <v>0.01</v>
      </c>
      <c r="P19" s="4">
        <v>0.14</v>
      </c>
      <c r="Q19" s="4">
        <v>32.94</v>
      </c>
      <c r="R19" s="4"/>
      <c r="S19" s="4"/>
      <c r="T19" s="4">
        <v>302</v>
      </c>
    </row>
    <row r="20" spans="1:20" ht="14.25" customHeight="1">
      <c r="A20" s="17" t="s">
        <v>143</v>
      </c>
      <c r="B20" s="10">
        <v>200</v>
      </c>
      <c r="C20" s="121">
        <v>3.8</v>
      </c>
      <c r="D20" s="121">
        <v>3.75</v>
      </c>
      <c r="E20" s="121">
        <v>16.5</v>
      </c>
      <c r="F20" s="121">
        <v>108.5</v>
      </c>
      <c r="G20" s="121">
        <v>178.5</v>
      </c>
      <c r="H20" s="121">
        <v>18</v>
      </c>
      <c r="I20" s="121">
        <v>0.15</v>
      </c>
      <c r="J20" s="121">
        <v>136.5</v>
      </c>
      <c r="K20" s="121">
        <v>60</v>
      </c>
      <c r="L20" s="121">
        <v>0.015</v>
      </c>
      <c r="M20" s="121">
        <v>0.003</v>
      </c>
      <c r="N20" s="121">
        <v>0.15</v>
      </c>
      <c r="O20" s="121">
        <v>0.045</v>
      </c>
      <c r="P20" s="121">
        <v>0.22</v>
      </c>
      <c r="Q20" s="121">
        <v>33</v>
      </c>
      <c r="R20" s="121"/>
      <c r="S20" s="121">
        <v>0.9</v>
      </c>
      <c r="T20" s="126" t="s">
        <v>193</v>
      </c>
    </row>
    <row r="21" spans="1:20" ht="15.75">
      <c r="A21" s="7" t="s">
        <v>152</v>
      </c>
      <c r="B21" s="6">
        <v>200</v>
      </c>
      <c r="C21" s="118">
        <v>0.8</v>
      </c>
      <c r="D21" s="118">
        <v>0.6</v>
      </c>
      <c r="E21" s="118">
        <v>22</v>
      </c>
      <c r="F21" s="118">
        <v>121</v>
      </c>
      <c r="G21" s="4">
        <v>38</v>
      </c>
      <c r="H21" s="4">
        <v>24</v>
      </c>
      <c r="I21" s="4">
        <v>0.6</v>
      </c>
      <c r="J21" s="4">
        <v>32</v>
      </c>
      <c r="K21" s="4">
        <v>110</v>
      </c>
      <c r="L21" s="4">
        <v>0.02</v>
      </c>
      <c r="M21" s="4"/>
      <c r="N21" s="4">
        <v>0.2</v>
      </c>
      <c r="O21" s="4">
        <v>0.04</v>
      </c>
      <c r="P21" s="4">
        <v>0.06</v>
      </c>
      <c r="Q21" s="4">
        <v>3.34</v>
      </c>
      <c r="R21" s="4">
        <v>0.5</v>
      </c>
      <c r="S21" s="4">
        <v>16</v>
      </c>
      <c r="T21" s="4" t="s">
        <v>193</v>
      </c>
    </row>
    <row r="22" spans="1:20" ht="15.75">
      <c r="A22" s="7" t="s">
        <v>71</v>
      </c>
      <c r="B22" s="6">
        <v>60</v>
      </c>
      <c r="C22" s="21">
        <v>4.42</v>
      </c>
      <c r="D22" s="118">
        <v>2.7</v>
      </c>
      <c r="E22" s="118">
        <v>26.1</v>
      </c>
      <c r="F22" s="118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193</v>
      </c>
    </row>
    <row r="23" spans="1:20" ht="15.75">
      <c r="A23" s="7" t="s">
        <v>72</v>
      </c>
      <c r="B23" s="6">
        <v>36</v>
      </c>
      <c r="C23" s="118">
        <v>2.55</v>
      </c>
      <c r="D23" s="118">
        <v>0.99</v>
      </c>
      <c r="E23" s="118">
        <v>12.75</v>
      </c>
      <c r="F23" s="118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193</v>
      </c>
    </row>
    <row r="24" spans="1:20" ht="15.75">
      <c r="A24" s="18" t="s">
        <v>61</v>
      </c>
      <c r="B24" s="3">
        <v>1176</v>
      </c>
      <c r="C24" s="81">
        <f aca="true" t="shared" si="1" ref="C24:S24">SUM(C16:C23)</f>
        <v>37.8</v>
      </c>
      <c r="D24" s="81">
        <f t="shared" si="1"/>
        <v>41.28000000000001</v>
      </c>
      <c r="E24" s="81">
        <f t="shared" si="1"/>
        <v>151.39</v>
      </c>
      <c r="F24" s="81">
        <f t="shared" si="1"/>
        <v>963.44</v>
      </c>
      <c r="G24" s="81">
        <f t="shared" si="1"/>
        <v>505.49</v>
      </c>
      <c r="H24" s="81">
        <f t="shared" si="1"/>
        <v>159.97</v>
      </c>
      <c r="I24" s="81">
        <f t="shared" si="1"/>
        <v>6.14</v>
      </c>
      <c r="J24" s="81">
        <f t="shared" si="1"/>
        <v>471.20000000000005</v>
      </c>
      <c r="K24" s="81">
        <f t="shared" si="1"/>
        <v>537.8</v>
      </c>
      <c r="L24" s="81">
        <f t="shared" si="1"/>
        <v>0.109</v>
      </c>
      <c r="M24" s="81">
        <f t="shared" si="1"/>
        <v>0.01312</v>
      </c>
      <c r="N24" s="81">
        <f t="shared" si="1"/>
        <v>2.0850000000000004</v>
      </c>
      <c r="O24" s="81">
        <f t="shared" si="1"/>
        <v>0.31699999999999995</v>
      </c>
      <c r="P24" s="81">
        <f t="shared" si="1"/>
        <v>0.6663</v>
      </c>
      <c r="Q24" s="81">
        <f t="shared" si="1"/>
        <v>268.16999999999996</v>
      </c>
      <c r="R24" s="81">
        <f t="shared" si="1"/>
        <v>2.31</v>
      </c>
      <c r="S24" s="81">
        <f t="shared" si="1"/>
        <v>23.804000000000002</v>
      </c>
      <c r="T24" s="81"/>
    </row>
    <row r="25" spans="1:20" ht="15.75">
      <c r="A25" s="14" t="s">
        <v>9</v>
      </c>
      <c r="B25" s="15"/>
      <c r="C25" s="79">
        <f>SUM(C14+C24)</f>
        <v>58.129999999999995</v>
      </c>
      <c r="D25" s="79">
        <f aca="true" t="shared" si="2" ref="D25:S25">SUM(D14+D24)</f>
        <v>69.09</v>
      </c>
      <c r="E25" s="79">
        <f t="shared" si="2"/>
        <v>276.36</v>
      </c>
      <c r="F25" s="79">
        <f t="shared" si="2"/>
        <v>1720.9900000000002</v>
      </c>
      <c r="G25" s="79">
        <f t="shared" si="2"/>
        <v>1021.84</v>
      </c>
      <c r="H25" s="79">
        <f t="shared" si="2"/>
        <v>236.57999999999998</v>
      </c>
      <c r="I25" s="79">
        <f t="shared" si="2"/>
        <v>10.39</v>
      </c>
      <c r="J25" s="79">
        <f t="shared" si="2"/>
        <v>750.75</v>
      </c>
      <c r="K25" s="79">
        <f t="shared" si="2"/>
        <v>865.8999999999999</v>
      </c>
      <c r="L25" s="79">
        <f t="shared" si="2"/>
        <v>0.131</v>
      </c>
      <c r="M25" s="79">
        <f t="shared" si="2"/>
        <v>0.01934</v>
      </c>
      <c r="N25" s="79">
        <f t="shared" si="2"/>
        <v>2.95</v>
      </c>
      <c r="O25" s="79">
        <f t="shared" si="2"/>
        <v>0.9129999999999999</v>
      </c>
      <c r="P25" s="79">
        <f t="shared" si="2"/>
        <v>1.0143</v>
      </c>
      <c r="Q25" s="79">
        <f t="shared" si="2"/>
        <v>465.84999999999997</v>
      </c>
      <c r="R25" s="79">
        <f t="shared" si="2"/>
        <v>4.91</v>
      </c>
      <c r="S25" s="79">
        <f t="shared" si="2"/>
        <v>34.955000000000005</v>
      </c>
      <c r="T25" s="79"/>
    </row>
  </sheetData>
  <sheetProtection/>
  <mergeCells count="6">
    <mergeCell ref="A1:F1"/>
    <mergeCell ref="A2:T2"/>
    <mergeCell ref="G4:T4"/>
    <mergeCell ref="A4:A5"/>
    <mergeCell ref="F4:F5"/>
    <mergeCell ref="B5:E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workbookViewId="0" topLeftCell="A1">
      <selection activeCell="B15" sqref="B15"/>
    </sheetView>
  </sheetViews>
  <sheetFormatPr defaultColWidth="9.140625" defaultRowHeight="15"/>
  <cols>
    <col min="1" max="1" width="22.140625" style="1" customWidth="1"/>
    <col min="2" max="3" width="8.140625" style="0" customWidth="1"/>
    <col min="4" max="4" width="7.7109375" style="0" customWidth="1"/>
    <col min="5" max="5" width="10.140625" style="0" customWidth="1"/>
    <col min="7" max="7" width="6.421875" style="0" customWidth="1"/>
    <col min="8" max="8" width="6.8515625" style="0" customWidth="1"/>
    <col min="9" max="12" width="5.8515625" style="0" customWidth="1"/>
    <col min="13" max="13" width="7.7109375" style="0" customWidth="1"/>
    <col min="14" max="19" width="5.8515625" style="0" customWidth="1"/>
    <col min="20" max="20" width="7.140625" style="0" customWidth="1"/>
    <col min="21" max="21" width="9.00390625" style="0" hidden="1" customWidth="1"/>
  </cols>
  <sheetData>
    <row r="1" spans="1:6" ht="15">
      <c r="A1" s="138"/>
      <c r="B1" s="138"/>
      <c r="C1" s="138"/>
      <c r="D1" s="138"/>
      <c r="E1" s="138"/>
      <c r="F1" s="138"/>
    </row>
    <row r="3" spans="1:20" ht="18.75">
      <c r="A3" s="140" t="s">
        <v>19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5" spans="1:20" ht="15">
      <c r="A5" s="142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3" t="s">
        <v>7</v>
      </c>
      <c r="G5" s="160" t="s">
        <v>27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2"/>
    </row>
    <row r="6" spans="1:20" ht="18.75">
      <c r="A6" s="142"/>
      <c r="B6" s="144" t="s">
        <v>8</v>
      </c>
      <c r="C6" s="145"/>
      <c r="D6" s="145"/>
      <c r="E6" s="145"/>
      <c r="F6" s="143"/>
      <c r="G6" s="95" t="s">
        <v>23</v>
      </c>
      <c r="H6" s="57" t="s">
        <v>24</v>
      </c>
      <c r="I6" s="57" t="s">
        <v>25</v>
      </c>
      <c r="J6" s="57" t="s">
        <v>115</v>
      </c>
      <c r="K6" s="57" t="s">
        <v>116</v>
      </c>
      <c r="L6" s="57" t="s">
        <v>117</v>
      </c>
      <c r="M6" s="57" t="s">
        <v>118</v>
      </c>
      <c r="N6" s="57" t="s">
        <v>119</v>
      </c>
      <c r="O6" s="57" t="s">
        <v>120</v>
      </c>
      <c r="P6" s="57" t="s">
        <v>121</v>
      </c>
      <c r="Q6" s="57" t="s">
        <v>122</v>
      </c>
      <c r="R6" s="57" t="s">
        <v>123</v>
      </c>
      <c r="S6" s="112" t="s">
        <v>26</v>
      </c>
      <c r="T6" s="112" t="s">
        <v>165</v>
      </c>
    </row>
    <row r="7" spans="1:20" ht="18.75">
      <c r="A7" s="8" t="s">
        <v>2</v>
      </c>
      <c r="B7" s="9"/>
      <c r="C7" s="5"/>
      <c r="D7" s="5"/>
      <c r="E7" s="5"/>
      <c r="F7" s="5"/>
      <c r="G7" s="3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</row>
    <row r="8" spans="1:20" ht="47.25">
      <c r="A8" s="11" t="s">
        <v>105</v>
      </c>
      <c r="B8" s="6" t="s">
        <v>68</v>
      </c>
      <c r="C8" s="118">
        <v>14.3</v>
      </c>
      <c r="D8" s="118">
        <v>12.6</v>
      </c>
      <c r="E8" s="118">
        <v>2.85</v>
      </c>
      <c r="F8" s="118">
        <v>232.9</v>
      </c>
      <c r="G8" s="42">
        <v>141.7</v>
      </c>
      <c r="H8" s="4">
        <v>11.6</v>
      </c>
      <c r="I8" s="4">
        <v>1.45</v>
      </c>
      <c r="J8" s="4">
        <v>181.9</v>
      </c>
      <c r="K8" s="4">
        <v>45.7</v>
      </c>
      <c r="L8" s="4">
        <v>0.003</v>
      </c>
      <c r="M8" s="4">
        <v>0.0001</v>
      </c>
      <c r="N8" s="4">
        <v>0.081</v>
      </c>
      <c r="O8" s="4">
        <v>0.1</v>
      </c>
      <c r="P8" s="4">
        <v>0.6</v>
      </c>
      <c r="Q8" s="4">
        <v>250</v>
      </c>
      <c r="R8" s="4">
        <v>4</v>
      </c>
      <c r="S8" s="4">
        <v>0.3</v>
      </c>
      <c r="T8" s="4">
        <v>340</v>
      </c>
    </row>
    <row r="9" spans="1:20" ht="31.5">
      <c r="A9" s="11" t="s">
        <v>90</v>
      </c>
      <c r="B9" s="6">
        <v>15</v>
      </c>
      <c r="C9" s="21">
        <v>3.48</v>
      </c>
      <c r="D9" s="118">
        <v>4.42</v>
      </c>
      <c r="E9" s="118"/>
      <c r="F9" s="118">
        <v>54.6</v>
      </c>
      <c r="G9" s="4">
        <v>132</v>
      </c>
      <c r="H9" s="4">
        <v>3.5</v>
      </c>
      <c r="I9" s="4">
        <v>0.1</v>
      </c>
      <c r="J9" s="4">
        <v>50</v>
      </c>
      <c r="K9" s="4">
        <v>8.8</v>
      </c>
      <c r="L9" s="4"/>
      <c r="M9" s="4">
        <v>0.0015</v>
      </c>
      <c r="N9" s="4"/>
      <c r="O9" s="4">
        <v>0.004</v>
      </c>
      <c r="P9" s="4">
        <v>0.003</v>
      </c>
      <c r="Q9" s="4">
        <v>28.8</v>
      </c>
      <c r="R9" s="4">
        <v>0.95</v>
      </c>
      <c r="S9" s="4">
        <v>0.07</v>
      </c>
      <c r="T9" s="123" t="s">
        <v>186</v>
      </c>
    </row>
    <row r="10" spans="1:20" ht="31.5">
      <c r="A10" s="7" t="s">
        <v>70</v>
      </c>
      <c r="B10" s="6">
        <v>10</v>
      </c>
      <c r="C10" s="21">
        <v>0.08</v>
      </c>
      <c r="D10" s="118">
        <v>7.25</v>
      </c>
      <c r="E10" s="118">
        <v>0.17</v>
      </c>
      <c r="F10" s="118">
        <v>66.1</v>
      </c>
      <c r="G10" s="4">
        <v>1.2</v>
      </c>
      <c r="H10" s="4">
        <v>0.04</v>
      </c>
      <c r="I10" s="4">
        <v>0.02</v>
      </c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15.75">
      <c r="A11" s="7" t="s">
        <v>85</v>
      </c>
      <c r="B11" s="6">
        <v>200</v>
      </c>
      <c r="C11" s="121">
        <v>0.2</v>
      </c>
      <c r="D11" s="121"/>
      <c r="E11" s="121">
        <v>6.5</v>
      </c>
      <c r="F11" s="121">
        <v>36.8</v>
      </c>
      <c r="G11" s="121">
        <v>4.5</v>
      </c>
      <c r="H11" s="121">
        <v>0.8</v>
      </c>
      <c r="I11" s="121">
        <v>0.7</v>
      </c>
      <c r="J11" s="121">
        <v>7.2</v>
      </c>
      <c r="K11" s="121">
        <v>0.8</v>
      </c>
      <c r="L11" s="121"/>
      <c r="M11" s="121"/>
      <c r="N11" s="121"/>
      <c r="O11" s="121"/>
      <c r="P11" s="121">
        <v>0.01</v>
      </c>
      <c r="Q11" s="121">
        <v>0.3</v>
      </c>
      <c r="R11" s="121"/>
      <c r="S11" s="121">
        <v>0.04</v>
      </c>
      <c r="T11" s="121">
        <v>685</v>
      </c>
    </row>
    <row r="12" spans="1:20" ht="15.75">
      <c r="A12" s="7" t="s">
        <v>142</v>
      </c>
      <c r="B12" s="6">
        <v>100</v>
      </c>
      <c r="C12" s="21">
        <v>0.8</v>
      </c>
      <c r="D12" s="118">
        <v>0.2</v>
      </c>
      <c r="E12" s="118">
        <v>7.5</v>
      </c>
      <c r="F12" s="118">
        <v>53</v>
      </c>
      <c r="G12" s="4">
        <v>35</v>
      </c>
      <c r="H12" s="4">
        <v>11</v>
      </c>
      <c r="I12" s="4">
        <v>0.1</v>
      </c>
      <c r="J12" s="4">
        <v>17</v>
      </c>
      <c r="K12" s="4">
        <v>55</v>
      </c>
      <c r="L12" s="4">
        <v>0.003</v>
      </c>
      <c r="M12" s="4">
        <v>0.0001</v>
      </c>
      <c r="N12" s="4">
        <v>0.015</v>
      </c>
      <c r="O12" s="4">
        <v>0.006</v>
      </c>
      <c r="P12" s="4">
        <v>0.003</v>
      </c>
      <c r="Q12" s="4">
        <v>10</v>
      </c>
      <c r="R12" s="4"/>
      <c r="S12" s="4">
        <v>33</v>
      </c>
      <c r="T12" s="4" t="s">
        <v>193</v>
      </c>
    </row>
    <row r="13" spans="1:20" ht="15.75">
      <c r="A13" s="7" t="s">
        <v>71</v>
      </c>
      <c r="B13" s="6">
        <v>60</v>
      </c>
      <c r="C13" s="21">
        <v>4.42</v>
      </c>
      <c r="D13" s="118">
        <v>2.7</v>
      </c>
      <c r="E13" s="118">
        <v>26.1</v>
      </c>
      <c r="F13" s="118">
        <v>92</v>
      </c>
      <c r="G13" s="4">
        <v>75</v>
      </c>
      <c r="H13" s="4">
        <v>24.6</v>
      </c>
      <c r="I13" s="4">
        <v>0.16</v>
      </c>
      <c r="J13" s="4">
        <v>77.4</v>
      </c>
      <c r="K13" s="4">
        <v>84.6</v>
      </c>
      <c r="L13" s="4"/>
      <c r="M13" s="4">
        <v>2E-05</v>
      </c>
      <c r="N13" s="4"/>
      <c r="O13" s="4">
        <v>0.08</v>
      </c>
      <c r="P13" s="4">
        <v>0.015</v>
      </c>
      <c r="Q13" s="4"/>
      <c r="R13" s="4"/>
      <c r="S13" s="4">
        <v>0.012</v>
      </c>
      <c r="T13" s="4" t="s">
        <v>193</v>
      </c>
    </row>
    <row r="14" spans="1:20" ht="15.75">
      <c r="A14" s="17" t="s">
        <v>72</v>
      </c>
      <c r="B14" s="6">
        <v>36</v>
      </c>
      <c r="C14" s="118">
        <v>2.55</v>
      </c>
      <c r="D14" s="118">
        <v>0.99</v>
      </c>
      <c r="E14" s="118">
        <v>12.75</v>
      </c>
      <c r="F14" s="118">
        <v>77.7</v>
      </c>
      <c r="G14" s="4">
        <v>21.9</v>
      </c>
      <c r="H14" s="4">
        <v>12</v>
      </c>
      <c r="I14" s="4">
        <v>0.85</v>
      </c>
      <c r="J14" s="4">
        <v>37.5</v>
      </c>
      <c r="K14" s="4">
        <v>49.8</v>
      </c>
      <c r="L14" s="4"/>
      <c r="M14" s="4"/>
      <c r="N14" s="4">
        <v>0.015</v>
      </c>
      <c r="O14" s="4">
        <v>0.03</v>
      </c>
      <c r="P14" s="4">
        <v>0.01</v>
      </c>
      <c r="Q14" s="4"/>
      <c r="R14" s="4"/>
      <c r="S14" s="4">
        <v>0.012</v>
      </c>
      <c r="T14" s="4" t="s">
        <v>193</v>
      </c>
    </row>
    <row r="15" spans="1:20" s="19" customFormat="1" ht="15.75">
      <c r="A15" s="18" t="s">
        <v>59</v>
      </c>
      <c r="B15" s="3">
        <v>681</v>
      </c>
      <c r="C15" s="81">
        <f aca="true" t="shared" si="0" ref="C15:S15">SUM(C8:C14)</f>
        <v>25.830000000000002</v>
      </c>
      <c r="D15" s="81">
        <f t="shared" si="0"/>
        <v>28.159999999999997</v>
      </c>
      <c r="E15" s="81">
        <f t="shared" si="0"/>
        <v>55.870000000000005</v>
      </c>
      <c r="F15" s="81">
        <f t="shared" si="0"/>
        <v>613.1000000000001</v>
      </c>
      <c r="G15" s="81">
        <f t="shared" si="0"/>
        <v>411.29999999999995</v>
      </c>
      <c r="H15" s="81">
        <f t="shared" si="0"/>
        <v>63.54</v>
      </c>
      <c r="I15" s="81">
        <f t="shared" si="0"/>
        <v>3.3800000000000003</v>
      </c>
      <c r="J15" s="81">
        <f t="shared" si="0"/>
        <v>372.9</v>
      </c>
      <c r="K15" s="81">
        <f t="shared" si="0"/>
        <v>246.2</v>
      </c>
      <c r="L15" s="81">
        <f t="shared" si="0"/>
        <v>0.006</v>
      </c>
      <c r="M15" s="81">
        <f t="shared" si="0"/>
        <v>0.0017200000000000002</v>
      </c>
      <c r="N15" s="81">
        <f t="shared" si="0"/>
        <v>0.111</v>
      </c>
      <c r="O15" s="81">
        <f t="shared" si="0"/>
        <v>0.6</v>
      </c>
      <c r="P15" s="81">
        <f t="shared" si="0"/>
        <v>0.651</v>
      </c>
      <c r="Q15" s="81">
        <f t="shared" si="0"/>
        <v>354.40000000000003</v>
      </c>
      <c r="R15" s="81">
        <f t="shared" si="0"/>
        <v>5.1000000000000005</v>
      </c>
      <c r="S15" s="81">
        <f t="shared" si="0"/>
        <v>33.434</v>
      </c>
      <c r="T15" s="81"/>
    </row>
    <row r="16" spans="1:20" ht="15.75">
      <c r="A16" s="18" t="s">
        <v>3</v>
      </c>
      <c r="B16" s="6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78" t="s">
        <v>104</v>
      </c>
      <c r="B17" s="31">
        <v>100</v>
      </c>
      <c r="C17" s="5">
        <v>1.65</v>
      </c>
      <c r="D17" s="5">
        <v>0.3</v>
      </c>
      <c r="E17" s="5">
        <v>5.7</v>
      </c>
      <c r="F17" s="5">
        <v>84.5</v>
      </c>
      <c r="G17" s="4">
        <v>21</v>
      </c>
      <c r="H17" s="4">
        <v>30</v>
      </c>
      <c r="I17" s="4">
        <v>1.35</v>
      </c>
      <c r="J17" s="91">
        <v>14.6</v>
      </c>
      <c r="K17" s="91">
        <v>11.6</v>
      </c>
      <c r="L17" s="91"/>
      <c r="M17" s="91">
        <v>0.0003</v>
      </c>
      <c r="N17" s="91">
        <v>0.011</v>
      </c>
      <c r="O17" s="91">
        <v>0.012</v>
      </c>
      <c r="P17" s="91">
        <v>0.003</v>
      </c>
      <c r="Q17" s="91">
        <v>1.2</v>
      </c>
      <c r="R17" s="91"/>
      <c r="S17" s="91">
        <v>3.8</v>
      </c>
      <c r="T17" s="88">
        <v>129</v>
      </c>
    </row>
    <row r="18" spans="1:20" ht="15.75">
      <c r="A18" s="17" t="s">
        <v>221</v>
      </c>
      <c r="B18" s="6">
        <v>250</v>
      </c>
      <c r="C18" s="118">
        <v>4.25</v>
      </c>
      <c r="D18" s="118">
        <v>4</v>
      </c>
      <c r="E18" s="118">
        <v>10.5</v>
      </c>
      <c r="F18" s="118">
        <v>181.75</v>
      </c>
      <c r="G18" s="4">
        <v>61.25</v>
      </c>
      <c r="H18" s="4">
        <v>7</v>
      </c>
      <c r="I18" s="4">
        <v>0.55</v>
      </c>
      <c r="J18" s="4">
        <v>77</v>
      </c>
      <c r="K18" s="4">
        <v>28</v>
      </c>
      <c r="L18" s="4">
        <v>0.002</v>
      </c>
      <c r="M18" s="4">
        <v>0.002</v>
      </c>
      <c r="N18" s="4">
        <v>0.195</v>
      </c>
      <c r="O18" s="4">
        <v>0.02</v>
      </c>
      <c r="P18" s="4">
        <v>0.075</v>
      </c>
      <c r="Q18" s="4">
        <v>250</v>
      </c>
      <c r="R18" s="4">
        <v>1.2</v>
      </c>
      <c r="S18" s="4">
        <v>5</v>
      </c>
      <c r="T18" s="4">
        <v>135</v>
      </c>
    </row>
    <row r="19" spans="1:20" ht="31.5">
      <c r="A19" s="17" t="s">
        <v>222</v>
      </c>
      <c r="B19" s="6">
        <v>100</v>
      </c>
      <c r="C19" s="72">
        <v>6.15</v>
      </c>
      <c r="D19" s="73">
        <v>18.24</v>
      </c>
      <c r="E19" s="73">
        <v>0.97</v>
      </c>
      <c r="F19" s="73">
        <v>204</v>
      </c>
      <c r="G19" s="74">
        <v>37.8</v>
      </c>
      <c r="H19" s="74">
        <v>9.6</v>
      </c>
      <c r="I19" s="75">
        <v>2.62</v>
      </c>
      <c r="J19" s="75">
        <v>171.7</v>
      </c>
      <c r="K19" s="75">
        <v>69.6</v>
      </c>
      <c r="L19" s="75"/>
      <c r="M19" s="75"/>
      <c r="N19" s="75"/>
      <c r="O19" s="75">
        <v>0.02</v>
      </c>
      <c r="P19" s="75">
        <v>0.15</v>
      </c>
      <c r="Q19" s="75">
        <v>52</v>
      </c>
      <c r="R19" s="75"/>
      <c r="S19" s="75"/>
      <c r="T19" s="75">
        <v>487</v>
      </c>
    </row>
    <row r="20" spans="1:20" ht="31.5">
      <c r="A20" s="17" t="s">
        <v>92</v>
      </c>
      <c r="B20" s="6">
        <v>200</v>
      </c>
      <c r="C20" s="126">
        <v>1.57</v>
      </c>
      <c r="D20" s="91">
        <v>0.72</v>
      </c>
      <c r="E20" s="91">
        <v>28</v>
      </c>
      <c r="F20" s="91">
        <v>176.4</v>
      </c>
      <c r="G20" s="127">
        <v>12.6</v>
      </c>
      <c r="H20" s="127">
        <v>10.8</v>
      </c>
      <c r="I20" s="127">
        <v>0.4</v>
      </c>
      <c r="J20" s="127">
        <v>43.2</v>
      </c>
      <c r="K20" s="127">
        <v>45</v>
      </c>
      <c r="L20" s="127"/>
      <c r="M20" s="127"/>
      <c r="N20" s="127"/>
      <c r="O20" s="127"/>
      <c r="P20" s="127">
        <v>0.02</v>
      </c>
      <c r="Q20" s="127"/>
      <c r="R20" s="127"/>
      <c r="S20" s="127"/>
      <c r="T20" s="128" t="s">
        <v>190</v>
      </c>
    </row>
    <row r="21" spans="1:20" ht="31.5" customHeight="1">
      <c r="A21" s="17" t="s">
        <v>150</v>
      </c>
      <c r="B21" s="10">
        <v>200</v>
      </c>
      <c r="C21" s="118">
        <v>0.2</v>
      </c>
      <c r="D21" s="118">
        <v>0.2</v>
      </c>
      <c r="E21" s="118">
        <v>30.6</v>
      </c>
      <c r="F21" s="118">
        <v>118.2</v>
      </c>
      <c r="G21" s="4">
        <v>10.8</v>
      </c>
      <c r="H21" s="4">
        <v>5.8</v>
      </c>
      <c r="I21" s="4">
        <v>0.6</v>
      </c>
      <c r="J21" s="4">
        <v>0.8</v>
      </c>
      <c r="K21" s="4">
        <v>5.2</v>
      </c>
      <c r="L21" s="4">
        <v>0.001</v>
      </c>
      <c r="M21" s="4"/>
      <c r="N21" s="4">
        <v>0.052</v>
      </c>
      <c r="O21" s="4"/>
      <c r="P21" s="4"/>
      <c r="Q21" s="4">
        <v>18</v>
      </c>
      <c r="R21" s="4">
        <v>1.3</v>
      </c>
      <c r="S21" s="4">
        <v>10.6</v>
      </c>
      <c r="T21" s="4">
        <v>631</v>
      </c>
    </row>
    <row r="22" spans="1:20" ht="15.75">
      <c r="A22" s="7" t="s">
        <v>71</v>
      </c>
      <c r="B22" s="6">
        <v>60</v>
      </c>
      <c r="C22" s="21">
        <v>4.42</v>
      </c>
      <c r="D22" s="118">
        <v>2.7</v>
      </c>
      <c r="E22" s="118">
        <v>26.1</v>
      </c>
      <c r="F22" s="118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193</v>
      </c>
    </row>
    <row r="23" spans="1:20" ht="15.75">
      <c r="A23" s="7" t="s">
        <v>72</v>
      </c>
      <c r="B23" s="6">
        <v>36</v>
      </c>
      <c r="C23" s="118">
        <v>2.55</v>
      </c>
      <c r="D23" s="118">
        <v>0.99</v>
      </c>
      <c r="E23" s="118">
        <v>12.75</v>
      </c>
      <c r="F23" s="118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193</v>
      </c>
    </row>
    <row r="24" spans="1:20" s="19" customFormat="1" ht="15.75">
      <c r="A24" s="18" t="s">
        <v>61</v>
      </c>
      <c r="B24" s="3">
        <v>946</v>
      </c>
      <c r="C24" s="81">
        <f aca="true" t="shared" si="1" ref="C24:S24">SUM(C17:C23)</f>
        <v>20.790000000000003</v>
      </c>
      <c r="D24" s="81">
        <f t="shared" si="1"/>
        <v>27.149999999999995</v>
      </c>
      <c r="E24" s="81">
        <f t="shared" si="1"/>
        <v>114.62</v>
      </c>
      <c r="F24" s="81">
        <f t="shared" si="1"/>
        <v>934.5500000000001</v>
      </c>
      <c r="G24" s="81">
        <f t="shared" si="1"/>
        <v>240.35000000000002</v>
      </c>
      <c r="H24" s="81">
        <f t="shared" si="1"/>
        <v>99.80000000000001</v>
      </c>
      <c r="I24" s="81">
        <f t="shared" si="1"/>
        <v>6.53</v>
      </c>
      <c r="J24" s="81">
        <f t="shared" si="1"/>
        <v>422.19999999999993</v>
      </c>
      <c r="K24" s="81">
        <f t="shared" si="1"/>
        <v>293.79999999999995</v>
      </c>
      <c r="L24" s="81">
        <f t="shared" si="1"/>
        <v>0.003</v>
      </c>
      <c r="M24" s="81">
        <f t="shared" si="1"/>
        <v>0.00232</v>
      </c>
      <c r="N24" s="81">
        <f t="shared" si="1"/>
        <v>0.273</v>
      </c>
      <c r="O24" s="81">
        <f t="shared" si="1"/>
        <v>0.162</v>
      </c>
      <c r="P24" s="81">
        <f t="shared" si="1"/>
        <v>0.27299999999999996</v>
      </c>
      <c r="Q24" s="81">
        <f t="shared" si="1"/>
        <v>321.2</v>
      </c>
      <c r="R24" s="81">
        <f t="shared" si="1"/>
        <v>2.5</v>
      </c>
      <c r="S24" s="81">
        <f t="shared" si="1"/>
        <v>19.424</v>
      </c>
      <c r="T24" s="81"/>
    </row>
    <row r="25" spans="1:20" ht="15.75">
      <c r="A25" s="14" t="s">
        <v>9</v>
      </c>
      <c r="B25" s="15"/>
      <c r="C25" s="80">
        <f>SUM(C15+C24)</f>
        <v>46.620000000000005</v>
      </c>
      <c r="D25" s="80">
        <f aca="true" t="shared" si="2" ref="D25:S25">SUM(D15+D24)</f>
        <v>55.30999999999999</v>
      </c>
      <c r="E25" s="80">
        <f t="shared" si="2"/>
        <v>170.49</v>
      </c>
      <c r="F25" s="80">
        <f t="shared" si="2"/>
        <v>1547.65</v>
      </c>
      <c r="G25" s="80">
        <f t="shared" si="2"/>
        <v>651.65</v>
      </c>
      <c r="H25" s="80">
        <f t="shared" si="2"/>
        <v>163.34</v>
      </c>
      <c r="I25" s="80">
        <f t="shared" si="2"/>
        <v>9.91</v>
      </c>
      <c r="J25" s="80">
        <f t="shared" si="2"/>
        <v>795.0999999999999</v>
      </c>
      <c r="K25" s="80">
        <f t="shared" si="2"/>
        <v>540</v>
      </c>
      <c r="L25" s="80">
        <f t="shared" si="2"/>
        <v>0.009000000000000001</v>
      </c>
      <c r="M25" s="80">
        <f t="shared" si="2"/>
        <v>0.00404</v>
      </c>
      <c r="N25" s="80">
        <f t="shared" si="2"/>
        <v>0.384</v>
      </c>
      <c r="O25" s="80">
        <f t="shared" si="2"/>
        <v>0.762</v>
      </c>
      <c r="P25" s="80">
        <f t="shared" si="2"/>
        <v>0.9239999999999999</v>
      </c>
      <c r="Q25" s="80">
        <f t="shared" si="2"/>
        <v>675.6</v>
      </c>
      <c r="R25" s="80">
        <f t="shared" si="2"/>
        <v>7.6000000000000005</v>
      </c>
      <c r="S25" s="80">
        <f t="shared" si="2"/>
        <v>52.858</v>
      </c>
      <c r="T25" s="80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F28" sqref="AF28"/>
    </sheetView>
  </sheetViews>
  <sheetFormatPr defaultColWidth="9.140625" defaultRowHeight="15"/>
  <cols>
    <col min="1" max="1" width="12.00390625" style="0" customWidth="1"/>
    <col min="2" max="3" width="7.140625" style="0" customWidth="1"/>
    <col min="4" max="5" width="6.421875" style="0" customWidth="1"/>
    <col min="6" max="7" width="7.8515625" style="0" customWidth="1"/>
    <col min="8" max="8" width="7.00390625" style="0" customWidth="1"/>
    <col min="9" max="9" width="7.421875" style="0" customWidth="1"/>
    <col min="10" max="10" width="7.140625" style="0" customWidth="1"/>
    <col min="11" max="11" width="6.57421875" style="0" customWidth="1"/>
  </cols>
  <sheetData>
    <row r="1" spans="1:14" ht="15">
      <c r="A1" s="163" t="s">
        <v>233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63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33.7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63</v>
      </c>
      <c r="M3" s="48" t="s">
        <v>28</v>
      </c>
      <c r="N3" s="48" t="s">
        <v>191</v>
      </c>
    </row>
    <row r="4" spans="1:14" ht="22.5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8" t="s">
        <v>29</v>
      </c>
      <c r="N4" s="46"/>
    </row>
    <row r="5" spans="1:14" ht="18.75">
      <c r="A5" s="46" t="s">
        <v>7</v>
      </c>
      <c r="B5" s="25">
        <f>SUM('1 день'!F27)</f>
        <v>645.6</v>
      </c>
      <c r="C5" s="25">
        <f>SUM('2 день'!F13)</f>
        <v>683.3000000000001</v>
      </c>
      <c r="D5" s="25">
        <f>SUM('3 день'!F15)</f>
        <v>692</v>
      </c>
      <c r="E5" s="25">
        <f>SUM('4 день'!F15)</f>
        <v>693.75</v>
      </c>
      <c r="F5" s="25">
        <f>SUM('5 день'!F13)</f>
        <v>618.3000000000001</v>
      </c>
      <c r="G5" s="25">
        <f>SUM('6 день'!F15)</f>
        <v>733.5200000000001</v>
      </c>
      <c r="H5" s="25">
        <f>SUM('7 день'!F16)</f>
        <v>649.8000000000001</v>
      </c>
      <c r="I5" s="25">
        <f>SUM('8 день'!F14)</f>
        <v>714</v>
      </c>
      <c r="J5" s="25">
        <f>SUM('9 день'!F14)</f>
        <v>757.5500000000001</v>
      </c>
      <c r="K5" s="25">
        <f>SUM('10 день'!F15)</f>
        <v>613.1000000000001</v>
      </c>
      <c r="L5" s="132">
        <f>SUM(B5:K5)/10</f>
        <v>680.0920000000001</v>
      </c>
      <c r="M5" s="30">
        <v>680</v>
      </c>
      <c r="N5" s="50">
        <f>SUM(L5)/M5*100</f>
        <v>100.01352941176471</v>
      </c>
    </row>
    <row r="6" spans="1:14" ht="22.5">
      <c r="A6" s="4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49"/>
      <c r="M6" s="48" t="s">
        <v>30</v>
      </c>
      <c r="N6" s="31"/>
    </row>
    <row r="7" spans="1:14" ht="18.75">
      <c r="A7" s="46" t="s">
        <v>7</v>
      </c>
      <c r="B7" s="25">
        <f>SUM('1 день'!F36)</f>
        <v>908.2600000000001</v>
      </c>
      <c r="C7" s="25">
        <f>SUM('2 день'!F22)</f>
        <v>1034.98</v>
      </c>
      <c r="D7" s="25">
        <f>SUM('3 день'!F24)</f>
        <v>955.26</v>
      </c>
      <c r="E7" s="25">
        <f>SUM('4 день'!F24)</f>
        <v>950.1700000000001</v>
      </c>
      <c r="F7" s="25">
        <f>SUM('5 день'!F22)</f>
        <v>984.3600000000001</v>
      </c>
      <c r="G7" s="25">
        <f>SUM('6 день'!F24)</f>
        <v>925.36</v>
      </c>
      <c r="H7" s="25">
        <f>SUM('7 день'!F25)</f>
        <v>914</v>
      </c>
      <c r="I7" s="25">
        <f>SUM('8 день'!F23)</f>
        <v>949.19</v>
      </c>
      <c r="J7" s="25">
        <f>SUM('9 день'!F24)</f>
        <v>963.44</v>
      </c>
      <c r="K7" s="25">
        <f>SUM('10 день'!F24)</f>
        <v>934.5500000000001</v>
      </c>
      <c r="L7" s="132">
        <f>SUM(B7:K7)/10</f>
        <v>951.957</v>
      </c>
      <c r="M7" s="30">
        <v>952</v>
      </c>
      <c r="N7" s="50">
        <f>SUM(L7)/M7*100</f>
        <v>99.99548319327731</v>
      </c>
    </row>
    <row r="8" spans="1:14" ht="22.5">
      <c r="A8" s="4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49"/>
      <c r="M8" s="48" t="s">
        <v>62</v>
      </c>
      <c r="N8" s="31"/>
    </row>
    <row r="9" spans="1:14" ht="18.75">
      <c r="A9" s="46" t="s">
        <v>4</v>
      </c>
      <c r="B9" s="25">
        <f>SUM('1 день'!C37)</f>
        <v>44.89</v>
      </c>
      <c r="C9" s="25">
        <f>SUM('2 день'!C23)</f>
        <v>51.720000000000006</v>
      </c>
      <c r="D9" s="25">
        <f>SUM('3 день'!C25)</f>
        <v>41.870000000000005</v>
      </c>
      <c r="E9" s="25">
        <f>SUM('4 день'!C25)</f>
        <v>53.480000000000004</v>
      </c>
      <c r="F9" s="25">
        <f>SUM('5 день'!C23)</f>
        <v>58.74</v>
      </c>
      <c r="G9" s="25">
        <f>SUM('6 день'!C25)</f>
        <v>42.84</v>
      </c>
      <c r="H9" s="25">
        <f>SUM('7 день'!C26)</f>
        <v>50.6</v>
      </c>
      <c r="I9" s="25">
        <f>SUM('8 день'!C24)</f>
        <v>53.44</v>
      </c>
      <c r="J9" s="25">
        <f>SUM('9 день'!C25)</f>
        <v>58.129999999999995</v>
      </c>
      <c r="K9" s="25">
        <f>SUM('10 день'!C25)</f>
        <v>46.620000000000005</v>
      </c>
      <c r="L9" s="49">
        <f>SUM(B9:K9)/10</f>
        <v>50.23300000000001</v>
      </c>
      <c r="M9" s="30">
        <v>90</v>
      </c>
      <c r="N9" s="50">
        <f>SUM(L9)/M9*100</f>
        <v>55.814444444444455</v>
      </c>
    </row>
    <row r="10" spans="1:14" ht="18.75">
      <c r="A10" s="46" t="s">
        <v>5</v>
      </c>
      <c r="B10" s="25">
        <f>SUM('1 день'!D37)</f>
        <v>52.279999999999994</v>
      </c>
      <c r="C10" s="25">
        <f>SUM('2 день'!D23)</f>
        <v>53.379999999999995</v>
      </c>
      <c r="D10" s="25">
        <f>SUM('3 день'!D25)</f>
        <v>59.230000000000004</v>
      </c>
      <c r="E10" s="25">
        <f>SUM('4 день'!D25)</f>
        <v>53.82</v>
      </c>
      <c r="F10" s="25">
        <f>SUM('5 день'!D23)</f>
        <v>59.85</v>
      </c>
      <c r="G10" s="25">
        <f>SUM('6 день'!D25)</f>
        <v>52.06</v>
      </c>
      <c r="H10" s="25">
        <f>SUM('7 день'!D26)</f>
        <v>49.14999999999999</v>
      </c>
      <c r="I10" s="25">
        <f>SUM('8 день'!D24)</f>
        <v>45.4</v>
      </c>
      <c r="J10" s="25">
        <f>SUM('9 день'!D25)</f>
        <v>69.09</v>
      </c>
      <c r="K10" s="25">
        <f>SUM('10 день'!D25)</f>
        <v>55.30999999999999</v>
      </c>
      <c r="L10" s="49">
        <f>SUM(B10:K10)/10</f>
        <v>54.956999999999994</v>
      </c>
      <c r="M10" s="30">
        <v>92</v>
      </c>
      <c r="N10" s="50">
        <f>SUM(L10)/M10*100</f>
        <v>59.73586956521738</v>
      </c>
    </row>
    <row r="11" spans="1:14" ht="18.75">
      <c r="A11" s="46" t="s">
        <v>6</v>
      </c>
      <c r="B11" s="25">
        <f>SUM('1 день'!E37)</f>
        <v>174.07</v>
      </c>
      <c r="C11" s="25">
        <f>SUM('2 день'!E23)</f>
        <v>227.01999999999998</v>
      </c>
      <c r="D11" s="25">
        <f>SUM('3 день'!E25)</f>
        <v>231.19</v>
      </c>
      <c r="E11" s="25">
        <f>SUM('4 день'!E25)</f>
        <v>227.08</v>
      </c>
      <c r="F11" s="25">
        <f>SUM('5 день'!E23)</f>
        <v>175.8</v>
      </c>
      <c r="G11" s="25">
        <f>SUM('6 день'!E25)</f>
        <v>259.31</v>
      </c>
      <c r="H11" s="25">
        <f>SUM('7 день'!E26)</f>
        <v>272.07</v>
      </c>
      <c r="I11" s="25">
        <f>SUM('8 день'!E24)</f>
        <v>233.08</v>
      </c>
      <c r="J11" s="25">
        <f>SUM('9 день'!E25)</f>
        <v>276.36</v>
      </c>
      <c r="K11" s="25">
        <f>SUM('10 день'!E25)</f>
        <v>170.49</v>
      </c>
      <c r="L11" s="49">
        <f>SUM(B11:K11)/10</f>
        <v>224.64700000000002</v>
      </c>
      <c r="M11" s="30">
        <v>383</v>
      </c>
      <c r="N11" s="50">
        <f>SUM(L11)/M11*100</f>
        <v>58.654569190600526</v>
      </c>
    </row>
    <row r="12" spans="1:14" ht="18.75">
      <c r="A12" s="46" t="s">
        <v>7</v>
      </c>
      <c r="B12" s="25">
        <f>SUM('1 день'!F37)</f>
        <v>1553.8600000000001</v>
      </c>
      <c r="C12" s="25">
        <f>SUM('2 день'!F23)</f>
        <v>1718.2800000000002</v>
      </c>
      <c r="D12" s="25">
        <f>SUM('3 день'!F25)</f>
        <v>1647.26</v>
      </c>
      <c r="E12" s="25">
        <f>SUM('4 день'!F25)</f>
        <v>1643.92</v>
      </c>
      <c r="F12" s="25">
        <f>SUM('5 день'!F23)</f>
        <v>1602.6600000000003</v>
      </c>
      <c r="G12" s="25">
        <f>SUM('6 день'!F25)</f>
        <v>1658.88</v>
      </c>
      <c r="H12" s="25">
        <f>SUM('7 день'!F26)</f>
        <v>1563.8000000000002</v>
      </c>
      <c r="I12" s="25">
        <f>SUM('8 день'!F24)</f>
        <v>1663.19</v>
      </c>
      <c r="J12" s="25">
        <f>SUM('9 день'!F25)</f>
        <v>1720.9900000000002</v>
      </c>
      <c r="K12" s="25">
        <f>SUM('10 день'!F25)</f>
        <v>1547.65</v>
      </c>
      <c r="L12" s="25">
        <f>SUM(B12:K12)/10</f>
        <v>1632.049</v>
      </c>
      <c r="M12" s="30">
        <v>2720</v>
      </c>
      <c r="N12" s="50">
        <f>SUM(L12)/M12*100</f>
        <v>60.001801470588234</v>
      </c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zoomScalePageLayoutView="0" workbookViewId="0" topLeftCell="A1">
      <selection activeCell="A1" sqref="A1:N2"/>
    </sheetView>
  </sheetViews>
  <sheetFormatPr defaultColWidth="13.00390625" defaultRowHeight="15"/>
  <cols>
    <col min="1" max="1" width="8.8515625" style="24" customWidth="1"/>
    <col min="2" max="2" width="7.57421875" style="23" customWidth="1"/>
    <col min="3" max="3" width="7.7109375" style="23" customWidth="1"/>
    <col min="4" max="5" width="7.140625" style="23" customWidth="1"/>
    <col min="6" max="6" width="8.28125" style="23" customWidth="1"/>
    <col min="7" max="7" width="8.140625" style="23" customWidth="1"/>
    <col min="8" max="8" width="7.8515625" style="23" customWidth="1"/>
    <col min="9" max="10" width="8.28125" style="23" customWidth="1"/>
    <col min="11" max="11" width="7.7109375" style="23" customWidth="1"/>
    <col min="12" max="12" width="7.7109375" style="27" customWidth="1"/>
    <col min="13" max="13" width="9.28125" style="27" customWidth="1"/>
    <col min="14" max="14" width="11.140625" style="24" customWidth="1"/>
    <col min="15" max="16384" width="13.00390625" style="24" customWidth="1"/>
  </cols>
  <sheetData>
    <row r="1" spans="1:14" ht="15.75">
      <c r="A1" s="163" t="s">
        <v>234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5"/>
      <c r="M1" s="165"/>
      <c r="N1" s="165"/>
    </row>
    <row r="2" spans="1:14" ht="61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68.25" customHeight="1">
      <c r="A3" s="30"/>
      <c r="B3" s="29" t="s">
        <v>10</v>
      </c>
      <c r="C3" s="29" t="s">
        <v>11</v>
      </c>
      <c r="D3" s="29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  <c r="K3" s="29" t="s">
        <v>19</v>
      </c>
      <c r="L3" s="28" t="s">
        <v>63</v>
      </c>
      <c r="M3" s="28" t="s">
        <v>28</v>
      </c>
      <c r="N3" s="48" t="s">
        <v>191</v>
      </c>
    </row>
    <row r="4" spans="1:14" ht="18.75">
      <c r="A4" s="96" t="s">
        <v>23</v>
      </c>
      <c r="B4" s="26">
        <f>SUM('1 день'!G37)</f>
        <v>590.67</v>
      </c>
      <c r="C4" s="26">
        <f>SUM('2 день'!G23)</f>
        <v>787.8999999999999</v>
      </c>
      <c r="D4" s="26">
        <f>SUM('3 день'!G25)</f>
        <v>528.47</v>
      </c>
      <c r="E4" s="26">
        <f>SUM('4 день'!G25)</f>
        <v>681.39</v>
      </c>
      <c r="F4" s="26">
        <f>SUM('5 день'!G23)</f>
        <v>788.24</v>
      </c>
      <c r="G4" s="26">
        <f>SUM('6 день'!G25)</f>
        <v>757.49</v>
      </c>
      <c r="H4" s="26">
        <f>SUM('7 день'!G26)</f>
        <v>710.77</v>
      </c>
      <c r="I4" s="26">
        <f>SUM('8 день'!G24)</f>
        <v>665.76</v>
      </c>
      <c r="J4" s="26">
        <f>SUM('9 день'!G25)</f>
        <v>1021.84</v>
      </c>
      <c r="K4" s="26">
        <f>SUM('10 день'!G25)</f>
        <v>651.65</v>
      </c>
      <c r="L4" s="51">
        <f aca="true" t="shared" si="0" ref="L4:L16">SUM(B4:K4)/10</f>
        <v>718.418</v>
      </c>
      <c r="M4" s="29">
        <v>1200</v>
      </c>
      <c r="N4" s="52">
        <f>SUM(L4/M4)*100</f>
        <v>59.86816666666667</v>
      </c>
    </row>
    <row r="5" spans="1:14" ht="15.75">
      <c r="A5" s="97" t="s">
        <v>24</v>
      </c>
      <c r="B5" s="100">
        <f>SUM('1 день'!H37)</f>
        <v>184.7</v>
      </c>
      <c r="C5" s="100">
        <f>SUM('2 день'!H23)</f>
        <v>179.81</v>
      </c>
      <c r="D5" s="100">
        <f>SUM('3 день'!H25)</f>
        <v>145.66</v>
      </c>
      <c r="E5" s="100">
        <f>SUM('4 день'!H25)</f>
        <v>175.66</v>
      </c>
      <c r="F5" s="100">
        <f>SUM('5 день'!H23)</f>
        <v>175.12</v>
      </c>
      <c r="G5" s="100">
        <f>SUM('6 день'!H25)</f>
        <v>143.39000000000001</v>
      </c>
      <c r="H5" s="100">
        <f>SUM('7 день'!H26)</f>
        <v>203.83</v>
      </c>
      <c r="I5" s="100">
        <f>SUM('8 день'!H24)</f>
        <v>192.9</v>
      </c>
      <c r="J5" s="100">
        <f>SUM('9 день'!H25)</f>
        <v>236.57999999999998</v>
      </c>
      <c r="K5" s="100">
        <f>SUM('10 день'!H25)</f>
        <v>163.34</v>
      </c>
      <c r="L5" s="101">
        <f t="shared" si="0"/>
        <v>180.099</v>
      </c>
      <c r="M5" s="29">
        <v>300</v>
      </c>
      <c r="N5" s="52">
        <f aca="true" t="shared" si="1" ref="N5:N15">SUM(L5/M5)*100</f>
        <v>60.032999999999994</v>
      </c>
    </row>
    <row r="6" spans="1:14" ht="15.75">
      <c r="A6" s="97" t="s">
        <v>25</v>
      </c>
      <c r="B6" s="54">
        <f>SUM('1 день'!I37)</f>
        <v>9.666</v>
      </c>
      <c r="C6" s="54">
        <f>SUM('2 день'!I23)</f>
        <v>11.34</v>
      </c>
      <c r="D6" s="54">
        <f>SUM('3 день'!I25)</f>
        <v>6.286000000000001</v>
      </c>
      <c r="E6" s="54">
        <f>SUM('4 день'!I25)</f>
        <v>9.06</v>
      </c>
      <c r="F6" s="54">
        <f>SUM('5 день'!I23)</f>
        <v>10.14</v>
      </c>
      <c r="G6" s="54">
        <f>SUM('6 день'!I25)</f>
        <v>7.9</v>
      </c>
      <c r="H6" s="54">
        <f>SUM('7 день'!I26)</f>
        <v>9.136</v>
      </c>
      <c r="I6" s="54">
        <f>SUM('8 день'!I24)</f>
        <v>8.709999999999999</v>
      </c>
      <c r="J6" s="54">
        <f>SUM('9 день'!I25)</f>
        <v>10.39</v>
      </c>
      <c r="K6" s="54">
        <f>SUM('10 день'!I25)</f>
        <v>9.91</v>
      </c>
      <c r="L6" s="51">
        <f t="shared" si="0"/>
        <v>9.2538</v>
      </c>
      <c r="M6" s="43">
        <v>18</v>
      </c>
      <c r="N6" s="52">
        <f t="shared" si="1"/>
        <v>51.41</v>
      </c>
    </row>
    <row r="7" spans="1:14" ht="15.75">
      <c r="A7" s="98" t="s">
        <v>115</v>
      </c>
      <c r="B7" s="100">
        <f>SUM('1 день'!J37)</f>
        <v>690.85</v>
      </c>
      <c r="C7" s="100">
        <f>SUM('2 день'!J23)</f>
        <v>765.3299999999999</v>
      </c>
      <c r="D7" s="100">
        <f>SUM('3 день'!J25)</f>
        <v>553.85</v>
      </c>
      <c r="E7" s="100">
        <f>SUM('4 день'!J25)</f>
        <v>799.3100000000001</v>
      </c>
      <c r="F7" s="100">
        <f>SUM('5 день'!J23)</f>
        <v>822.88</v>
      </c>
      <c r="G7" s="100">
        <f>SUM('6 день'!J25)</f>
        <v>593.0999999999999</v>
      </c>
      <c r="H7" s="100">
        <f>SUM('7 день'!J26)</f>
        <v>759.7</v>
      </c>
      <c r="I7" s="100">
        <f>SUM('8 день'!J24)</f>
        <v>663.03</v>
      </c>
      <c r="J7" s="100">
        <f>SUM('9 день'!J25)</f>
        <v>750.75</v>
      </c>
      <c r="K7" s="100">
        <f>SUM('10 день'!J25)</f>
        <v>795.0999999999999</v>
      </c>
      <c r="L7" s="101">
        <f t="shared" si="0"/>
        <v>719.39</v>
      </c>
      <c r="M7" s="102">
        <v>1200</v>
      </c>
      <c r="N7" s="52">
        <f t="shared" si="1"/>
        <v>59.94916666666666</v>
      </c>
    </row>
    <row r="8" spans="1:14" ht="15.75">
      <c r="A8" s="98" t="s">
        <v>116</v>
      </c>
      <c r="B8" s="26">
        <f>SUM('1 день'!K37)</f>
        <v>652.1400000000001</v>
      </c>
      <c r="C8" s="26">
        <f>SUM('2 день'!K23)</f>
        <v>639.1800000000001</v>
      </c>
      <c r="D8" s="26">
        <f>SUM('3 день'!K25)</f>
        <v>696.3399999999999</v>
      </c>
      <c r="E8" s="26">
        <f>SUM('4 день'!K25)</f>
        <v>593.5350000000001</v>
      </c>
      <c r="F8" s="26">
        <f>SUM('5 день'!K23)</f>
        <v>720.4000000000001</v>
      </c>
      <c r="G8" s="26">
        <f>SUM('6 день'!K25)</f>
        <v>719.8399999999999</v>
      </c>
      <c r="H8" s="26">
        <f>SUM('7 день'!K26)</f>
        <v>802.04</v>
      </c>
      <c r="I8" s="26">
        <f>SUM('8 день'!K24)</f>
        <v>976.4000000000001</v>
      </c>
      <c r="J8" s="26">
        <f>SUM('9 день'!K25)</f>
        <v>865.8999999999999</v>
      </c>
      <c r="K8" s="26">
        <f>SUM('10 день'!K25)</f>
        <v>540</v>
      </c>
      <c r="L8" s="51">
        <f t="shared" si="0"/>
        <v>720.5775</v>
      </c>
      <c r="M8" s="29">
        <v>1200</v>
      </c>
      <c r="N8" s="52">
        <f t="shared" si="1"/>
        <v>60.048125</v>
      </c>
    </row>
    <row r="9" spans="1:14" ht="15.75">
      <c r="A9" s="98" t="s">
        <v>117</v>
      </c>
      <c r="B9" s="26">
        <f>SUM('1 день'!L37)</f>
        <v>0.0501</v>
      </c>
      <c r="C9" s="26">
        <f>SUM('2 день'!L23)</f>
        <v>0.0428</v>
      </c>
      <c r="D9" s="26">
        <f>SUM('3 день'!L25)</f>
        <v>0.036000000000000004</v>
      </c>
      <c r="E9" s="26">
        <f>SUM('4 день'!L25)</f>
        <v>0.0476</v>
      </c>
      <c r="F9" s="26">
        <f>SUM('5 день'!L23)</f>
        <v>0.053000000000000005</v>
      </c>
      <c r="G9" s="26">
        <f>SUM('6 день'!L25)</f>
        <v>0.06999999999999999</v>
      </c>
      <c r="H9" s="26">
        <f>SUM('7 день'!L26)</f>
        <v>0.049</v>
      </c>
      <c r="I9" s="26">
        <f>SUM('8 день'!L24)</f>
        <v>0.107</v>
      </c>
      <c r="J9" s="26">
        <f>SUM('9 день'!L25)</f>
        <v>0.131</v>
      </c>
      <c r="K9" s="26">
        <f>SUM('10 день'!L25)</f>
        <v>0.009000000000000001</v>
      </c>
      <c r="L9" s="131">
        <f t="shared" si="0"/>
        <v>0.059550000000000006</v>
      </c>
      <c r="M9" s="29">
        <v>0.1</v>
      </c>
      <c r="N9" s="52">
        <f t="shared" si="1"/>
        <v>59.550000000000004</v>
      </c>
    </row>
    <row r="10" spans="1:14" ht="15.75">
      <c r="A10" s="98" t="s">
        <v>118</v>
      </c>
      <c r="B10" s="26">
        <f>SUM('1 день'!M37)</f>
        <v>0.02658</v>
      </c>
      <c r="C10" s="26">
        <f>SUM('2 день'!M23)</f>
        <v>0.03437</v>
      </c>
      <c r="D10" s="26">
        <f>SUM('3 день'!M25)</f>
        <v>0.014039999999999999</v>
      </c>
      <c r="E10" s="26">
        <f>SUM('4 день'!M25)</f>
        <v>0.04564</v>
      </c>
      <c r="F10" s="26">
        <f>SUM('5 день'!M23)</f>
        <v>0.02737</v>
      </c>
      <c r="G10" s="26">
        <f>SUM('6 день'!M25)</f>
        <v>0.0022400000000000002</v>
      </c>
      <c r="H10" s="26">
        <f>SUM('7 день'!M26)</f>
        <v>0.01634</v>
      </c>
      <c r="I10" s="26">
        <f>SUM('8 день'!M24)</f>
        <v>0.04494</v>
      </c>
      <c r="J10" s="26">
        <f>SUM('8 день'!M24)</f>
        <v>0.04494</v>
      </c>
      <c r="K10" s="26">
        <f>SUM('10 день'!M25)</f>
        <v>0.00404</v>
      </c>
      <c r="L10" s="51">
        <f t="shared" si="0"/>
        <v>0.026049999999999997</v>
      </c>
      <c r="M10" s="29">
        <v>0.05</v>
      </c>
      <c r="N10" s="52">
        <f t="shared" si="1"/>
        <v>52.099999999999994</v>
      </c>
    </row>
    <row r="11" spans="1:14" ht="15.75">
      <c r="A11" s="98" t="s">
        <v>124</v>
      </c>
      <c r="B11" s="26">
        <f>SUM('1 день'!N37)</f>
        <v>1.8749999999999998</v>
      </c>
      <c r="C11" s="26">
        <f>SUM('2 день'!N23)</f>
        <v>1.6469999999999998</v>
      </c>
      <c r="D11" s="26">
        <f>SUM('3 день'!N25)</f>
        <v>2.59</v>
      </c>
      <c r="E11" s="26">
        <f>SUM('4 день'!N25)</f>
        <v>2.9759999999999995</v>
      </c>
      <c r="F11" s="26">
        <f>SUM('5 день'!N23)</f>
        <v>1.5319999999999998</v>
      </c>
      <c r="G11" s="26">
        <f>SUM('6 день'!N25)</f>
        <v>2.1799999999999997</v>
      </c>
      <c r="H11" s="26">
        <f>SUM('7 день'!N26)</f>
        <v>1.0248</v>
      </c>
      <c r="I11" s="26">
        <f>SUM('8 день'!N24)</f>
        <v>4.19</v>
      </c>
      <c r="J11" s="26">
        <f>SUM('9 день'!N25)</f>
        <v>2.95</v>
      </c>
      <c r="K11" s="26">
        <f>SUM('10 день'!N25)</f>
        <v>0.384</v>
      </c>
      <c r="L11" s="51">
        <f t="shared" si="0"/>
        <v>2.13488</v>
      </c>
      <c r="M11" s="29">
        <v>4</v>
      </c>
      <c r="N11" s="52">
        <f t="shared" si="1"/>
        <v>53.372</v>
      </c>
    </row>
    <row r="12" spans="1:14" ht="15.75">
      <c r="A12" s="98" t="s">
        <v>120</v>
      </c>
      <c r="B12" s="26">
        <f>SUM('1 день'!O37)</f>
        <v>0.6663</v>
      </c>
      <c r="C12" s="26">
        <f>SUM('2 день'!O23)</f>
        <v>0.8188000000000001</v>
      </c>
      <c r="D12" s="26">
        <f>SUM('3 день'!O25)</f>
        <v>0.7530000000000001</v>
      </c>
      <c r="E12" s="26">
        <f>SUM('4 день'!O25)</f>
        <v>0.345</v>
      </c>
      <c r="F12" s="26">
        <f>SUM('5 день'!O23)</f>
        <v>0.5820000000000001</v>
      </c>
      <c r="G12" s="26">
        <f>SUM('6 день'!O25)</f>
        <v>0.7210000000000001</v>
      </c>
      <c r="H12" s="26">
        <f>SUM('7 день'!O26)</f>
        <v>0.7000000000000001</v>
      </c>
      <c r="I12" s="26">
        <f>SUM('8 день'!O24)</f>
        <v>0.7731</v>
      </c>
      <c r="J12" s="26">
        <f>SUM('9 день'!O25)</f>
        <v>0.9129999999999999</v>
      </c>
      <c r="K12" s="26">
        <f>SUM('10 день'!O25)</f>
        <v>0.762</v>
      </c>
      <c r="L12" s="51">
        <f t="shared" si="0"/>
        <v>0.70342</v>
      </c>
      <c r="M12" s="29">
        <v>1.4</v>
      </c>
      <c r="N12" s="52">
        <f t="shared" si="1"/>
        <v>50.244285714285716</v>
      </c>
    </row>
    <row r="13" spans="1:14" ht="15.75">
      <c r="A13" s="98" t="s">
        <v>121</v>
      </c>
      <c r="B13" s="26">
        <f>SUM('1 день'!P37)</f>
        <v>0.4771000000000001</v>
      </c>
      <c r="C13" s="26">
        <f>SUM('2 день'!P23)</f>
        <v>1.4012000000000002</v>
      </c>
      <c r="D13" s="26">
        <f>SUM('3 день'!P25)</f>
        <v>0.6953</v>
      </c>
      <c r="E13" s="26">
        <f>SUM('4 день'!P25)</f>
        <v>0.6050000000000001</v>
      </c>
      <c r="F13" s="26">
        <f>SUM('5 день'!P23)</f>
        <v>1.3459999999999999</v>
      </c>
      <c r="G13" s="26">
        <f>SUM('6 день'!P25)</f>
        <v>0.4353000000000001</v>
      </c>
      <c r="H13" s="26">
        <f>SUM('7 день'!P26)</f>
        <v>0.7720000000000001</v>
      </c>
      <c r="I13" s="26">
        <f>SUM('8 день'!P24)</f>
        <v>0.8284000000000001</v>
      </c>
      <c r="J13" s="26">
        <f>SUM('9 день'!P25)</f>
        <v>1.0143</v>
      </c>
      <c r="K13" s="26">
        <f>SUM('10 день'!P25)</f>
        <v>0.9239999999999999</v>
      </c>
      <c r="L13" s="51">
        <f t="shared" si="0"/>
        <v>0.84986</v>
      </c>
      <c r="M13" s="29">
        <v>1.6</v>
      </c>
      <c r="N13" s="52">
        <f t="shared" si="1"/>
        <v>53.11625</v>
      </c>
    </row>
    <row r="14" spans="1:14" ht="15.75">
      <c r="A14" s="98" t="s">
        <v>122</v>
      </c>
      <c r="B14" s="26">
        <f>SUM('1 день'!Q37)</f>
        <v>335.03999999999996</v>
      </c>
      <c r="C14" s="26">
        <f>SUM('2 день'!Q23)</f>
        <v>510.25</v>
      </c>
      <c r="D14" s="26">
        <f>SUM('3 день'!Q25)</f>
        <v>394.46999999999997</v>
      </c>
      <c r="E14" s="26">
        <f>SUM('4 день'!Q25)</f>
        <v>513.6</v>
      </c>
      <c r="F14" s="26">
        <f>SUM('5 день'!Q23)</f>
        <v>655.04</v>
      </c>
      <c r="G14" s="26">
        <f>SUM('6 день'!Q25)</f>
        <v>287.24</v>
      </c>
      <c r="H14" s="26">
        <f>SUM('7 день'!Q26)</f>
        <v>439.09</v>
      </c>
      <c r="I14" s="26">
        <f>SUM('8 день'!Q24)</f>
        <v>474.84000000000003</v>
      </c>
      <c r="J14" s="26">
        <f>SUM('9 день'!Q25)</f>
        <v>465.84999999999997</v>
      </c>
      <c r="K14" s="26">
        <f>SUM('10 день'!Q25)</f>
        <v>675.6</v>
      </c>
      <c r="L14" s="51">
        <f t="shared" si="0"/>
        <v>475.10200000000003</v>
      </c>
      <c r="M14" s="29">
        <v>900</v>
      </c>
      <c r="N14" s="52">
        <f t="shared" si="1"/>
        <v>52.78911111111112</v>
      </c>
    </row>
    <row r="15" spans="1:14" ht="15.75">
      <c r="A15" s="98" t="s">
        <v>123</v>
      </c>
      <c r="B15" s="26">
        <f>SUM('1 день'!R37)</f>
        <v>4.444</v>
      </c>
      <c r="C15" s="26">
        <f>SUM('2 день'!R23)</f>
        <v>4.55</v>
      </c>
      <c r="D15" s="26">
        <f>SUM('3 день'!R25)</f>
        <v>2.742</v>
      </c>
      <c r="E15" s="26">
        <f>SUM('4 день'!R25)</f>
        <v>8.344</v>
      </c>
      <c r="F15" s="26">
        <f>SUM('5 день'!R23)</f>
        <v>8.405</v>
      </c>
      <c r="G15" s="26">
        <f>SUM('6 день'!R25)</f>
        <v>3.4050000000000002</v>
      </c>
      <c r="H15" s="26">
        <f>SUM('7 день'!R26)</f>
        <v>3.464</v>
      </c>
      <c r="I15" s="26">
        <f>SUM('8 день'!R24)</f>
        <v>2.88</v>
      </c>
      <c r="J15" s="26">
        <f>SUM('9 день'!R25)</f>
        <v>4.91</v>
      </c>
      <c r="K15" s="26">
        <f>SUM('10 день'!R25)</f>
        <v>7.6000000000000005</v>
      </c>
      <c r="L15" s="51">
        <f t="shared" si="0"/>
        <v>5.074400000000001</v>
      </c>
      <c r="M15" s="29">
        <v>10</v>
      </c>
      <c r="N15" s="52">
        <f t="shared" si="1"/>
        <v>50.744000000000014</v>
      </c>
    </row>
    <row r="16" spans="1:14" ht="15.75">
      <c r="A16" s="98" t="s">
        <v>26</v>
      </c>
      <c r="B16" s="26">
        <f>SUM('1 день'!S37)</f>
        <v>39.953</v>
      </c>
      <c r="C16" s="26">
        <f>SUM('2 день'!S23)</f>
        <v>23.298000000000002</v>
      </c>
      <c r="D16" s="26">
        <f>SUM('3 день'!S25)</f>
        <v>42.398</v>
      </c>
      <c r="E16" s="26">
        <f>SUM('4 день'!S25)</f>
        <v>49.2</v>
      </c>
      <c r="F16" s="26">
        <f>SUM('5 день'!S23)</f>
        <v>21.868000000000002</v>
      </c>
      <c r="G16" s="26">
        <f>SUM('6 день'!S25)</f>
        <v>50.745000000000005</v>
      </c>
      <c r="H16" s="113">
        <f>SUM('7 день'!S26)</f>
        <v>34.388000000000005</v>
      </c>
      <c r="I16" s="26">
        <f>SUM('8 день'!S24)</f>
        <v>53.39800000000001</v>
      </c>
      <c r="J16" s="26">
        <f>SUM('9 день'!S25)</f>
        <v>34.955000000000005</v>
      </c>
      <c r="K16" s="113">
        <f>SUM('10 день'!S25)</f>
        <v>52.858</v>
      </c>
      <c r="L16" s="51">
        <f t="shared" si="0"/>
        <v>40.3061</v>
      </c>
      <c r="M16" s="29">
        <v>70</v>
      </c>
      <c r="N16" s="52">
        <f>SUM(L16/M16)*100</f>
        <v>57.58014285714286</v>
      </c>
    </row>
  </sheetData>
  <sheetProtection/>
  <mergeCells count="1">
    <mergeCell ref="A1:N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zoomScalePageLayoutView="0" workbookViewId="0" topLeftCell="A1">
      <selection activeCell="A1" sqref="A1:N2"/>
    </sheetView>
  </sheetViews>
  <sheetFormatPr defaultColWidth="9.140625" defaultRowHeight="15"/>
  <cols>
    <col min="1" max="1" width="11.28125" style="0" customWidth="1"/>
    <col min="2" max="2" width="7.28125" style="0" customWidth="1"/>
    <col min="3" max="3" width="6.57421875" style="0" customWidth="1"/>
    <col min="4" max="4" width="6.7109375" style="0" customWidth="1"/>
    <col min="5" max="5" width="6.421875" style="0" customWidth="1"/>
    <col min="6" max="7" width="6.7109375" style="0" customWidth="1"/>
    <col min="8" max="8" width="6.421875" style="0" customWidth="1"/>
    <col min="9" max="10" width="6.8515625" style="0" customWidth="1"/>
    <col min="11" max="11" width="6.421875" style="0" customWidth="1"/>
  </cols>
  <sheetData>
    <row r="1" spans="1:14" ht="15">
      <c r="A1" s="163" t="s">
        <v>235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7"/>
      <c r="M1" s="167"/>
      <c r="N1" s="167"/>
    </row>
    <row r="2" spans="1:14" ht="79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33.7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63</v>
      </c>
      <c r="M3" s="48" t="s">
        <v>28</v>
      </c>
      <c r="N3" s="48" t="s">
        <v>191</v>
      </c>
    </row>
    <row r="4" spans="1:14" ht="22.5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9"/>
      <c r="M4" s="48" t="s">
        <v>29</v>
      </c>
      <c r="N4" s="46"/>
    </row>
    <row r="5" spans="1:14" ht="18.75">
      <c r="A5" s="46" t="s">
        <v>21</v>
      </c>
      <c r="B5" s="25">
        <f>SUM('1 день'!C27)*100/90</f>
        <v>18.633333333333333</v>
      </c>
      <c r="C5" s="25">
        <f>SUM('2 день'!C13)*100/90</f>
        <v>31.166666666666668</v>
      </c>
      <c r="D5" s="25">
        <f>SUM('3 день'!C15)*100/90</f>
        <v>21.011111111111113</v>
      </c>
      <c r="E5" s="25">
        <f>SUM('4 день'!C15)*100/90</f>
        <v>25.566666666666666</v>
      </c>
      <c r="F5" s="25">
        <f>SUM('5 день'!C13)*100/90</f>
        <v>32.96666666666667</v>
      </c>
      <c r="G5" s="25">
        <f>SUM('6 день'!C15)*100/90</f>
        <v>22.477777777777778</v>
      </c>
      <c r="H5" s="25">
        <f>SUM('7 день'!C16)*100/90</f>
        <v>21.92222222222222</v>
      </c>
      <c r="I5" s="25">
        <f>SUM('8 день'!C14)*100/90</f>
        <v>26.388888888888882</v>
      </c>
      <c r="J5" s="25">
        <f>SUM('9 день'!C14)*100/90</f>
        <v>22.588888888888892</v>
      </c>
      <c r="K5" s="25">
        <f>SUM('10 день'!C15)*100/90</f>
        <v>28.7</v>
      </c>
      <c r="L5" s="49">
        <f>SUM(B5:K5)/10</f>
        <v>25.142222222222223</v>
      </c>
      <c r="M5" s="30"/>
      <c r="N5" s="50"/>
    </row>
    <row r="6" spans="1:14" ht="18.75">
      <c r="A6" s="46" t="s">
        <v>5</v>
      </c>
      <c r="B6" s="25">
        <f>SUM('1 день'!D27)*100/92</f>
        <v>26.510869565217387</v>
      </c>
      <c r="C6" s="25">
        <f>SUM('2 день'!D13)*100/92</f>
        <v>25.586956521739125</v>
      </c>
      <c r="D6" s="25">
        <f>SUM('3 день'!D15)*100/92</f>
        <v>32.108695652173914</v>
      </c>
      <c r="E6" s="25">
        <f>SUM('4 день'!D15)*100/92</f>
        <v>22.53260869565217</v>
      </c>
      <c r="F6" s="25">
        <f>SUM('5 день'!D13)*100/92</f>
        <v>26.565217391304348</v>
      </c>
      <c r="G6" s="25">
        <f>SUM('6 день'!D15)*100/92</f>
        <v>36.96739130434783</v>
      </c>
      <c r="H6" s="25">
        <f>SUM('7 день'!D16)*100/92</f>
        <v>27.999999999999996</v>
      </c>
      <c r="I6" s="25">
        <f>SUM('8 день'!D14)*100/92</f>
        <v>20.043478260869563</v>
      </c>
      <c r="J6" s="25">
        <f>SUM('9 день'!D14)*100/92</f>
        <v>30.22826086956522</v>
      </c>
      <c r="K6" s="25">
        <f>SUM('10 день'!D15)*100/92</f>
        <v>30.608695652173907</v>
      </c>
      <c r="L6" s="49">
        <f aca="true" t="shared" si="0" ref="L6:L18">SUM(B6:K6)/10</f>
        <v>27.91521739130435</v>
      </c>
      <c r="M6" s="30"/>
      <c r="N6" s="50"/>
    </row>
    <row r="7" spans="1:14" ht="18.75">
      <c r="A7" s="46" t="s">
        <v>6</v>
      </c>
      <c r="B7" s="25">
        <f>SUM('1 день'!E27)*100/383</f>
        <v>17.81201044386423</v>
      </c>
      <c r="C7" s="25">
        <f>SUM('2 день'!E13)*100/383</f>
        <v>26.088772845953002</v>
      </c>
      <c r="D7" s="25">
        <f>SUM('3 день'!E15)*100/383</f>
        <v>26.626631853785895</v>
      </c>
      <c r="E7" s="25">
        <f>SUM('4 день'!E15)*100/383</f>
        <v>26.574412532637076</v>
      </c>
      <c r="F7" s="25">
        <f>SUM('5 день'!E13)*100/383</f>
        <v>18.45953002610966</v>
      </c>
      <c r="G7" s="25">
        <f>SUM('6 день'!E15)*100/383</f>
        <v>39.052219321148826</v>
      </c>
      <c r="H7" s="25">
        <f>SUM('7 день'!E16)*100/383</f>
        <v>17.237597911227155</v>
      </c>
      <c r="I7" s="25">
        <f>SUM('8 день'!E14)*100/383</f>
        <v>27.420365535248045</v>
      </c>
      <c r="J7" s="25">
        <f>SUM('9 день'!E14)*100/383</f>
        <v>32.62924281984334</v>
      </c>
      <c r="K7" s="25">
        <f>SUM('10 день'!E15)*100/383</f>
        <v>14.587467362924283</v>
      </c>
      <c r="L7" s="49">
        <f t="shared" si="0"/>
        <v>24.648825065274153</v>
      </c>
      <c r="M7" s="30"/>
      <c r="N7" s="50"/>
    </row>
    <row r="8" spans="1:14" ht="18.75">
      <c r="A8" s="46" t="s">
        <v>7</v>
      </c>
      <c r="B8" s="25">
        <f>SUM('1 день'!F27)*100/2720</f>
        <v>23.735294117647058</v>
      </c>
      <c r="C8" s="25">
        <f>SUM('2 день'!F13)*100/2720</f>
        <v>25.121323529411764</v>
      </c>
      <c r="D8" s="25">
        <f>SUM('3 день'!F15)*100/2720</f>
        <v>25.441176470588236</v>
      </c>
      <c r="E8" s="25">
        <f>SUM('4 день'!F15)*100/2720</f>
        <v>25.50551470588235</v>
      </c>
      <c r="F8" s="25">
        <f>SUM('5 день'!F13)*100/2720</f>
        <v>22.731617647058826</v>
      </c>
      <c r="G8" s="25">
        <f>SUM('6 день'!F15)*100/2720</f>
        <v>26.967647058823534</v>
      </c>
      <c r="H8" s="25">
        <f>SUM('7 день'!F16)*100/2720</f>
        <v>23.889705882352946</v>
      </c>
      <c r="I8" s="25">
        <f>SUM('8 день'!F14)*100/2720</f>
        <v>26.25</v>
      </c>
      <c r="J8" s="25">
        <f>SUM('9 день'!F14)*100/2720</f>
        <v>27.85110294117647</v>
      </c>
      <c r="K8" s="25">
        <f>SUM('10 день'!F15)*100/2720</f>
        <v>22.540441176470594</v>
      </c>
      <c r="L8" s="49">
        <f t="shared" si="0"/>
        <v>25.00338235294118</v>
      </c>
      <c r="M8" s="30">
        <v>25</v>
      </c>
      <c r="N8" s="50">
        <f>SUM(L8)/M8*100</f>
        <v>100.01352941176471</v>
      </c>
    </row>
    <row r="9" spans="1:14" ht="22.5">
      <c r="A9" s="45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49"/>
      <c r="M9" s="48" t="s">
        <v>30</v>
      </c>
      <c r="N9" s="31"/>
    </row>
    <row r="10" spans="1:14" ht="18.75">
      <c r="A10" s="46" t="s">
        <v>4</v>
      </c>
      <c r="B10" s="25">
        <f>SUM('1 день'!C36)*100/90</f>
        <v>31.244444444444444</v>
      </c>
      <c r="C10" s="25">
        <f>SUM('2 день'!C22)*100/90</f>
        <v>26.300000000000004</v>
      </c>
      <c r="D10" s="25">
        <f>SUM('3 день'!C24)*100/90</f>
        <v>25.511111111111113</v>
      </c>
      <c r="E10" s="25">
        <f>SUM('4 день'!C24)*100/90</f>
        <v>33.85555555555556</v>
      </c>
      <c r="F10" s="25">
        <f>SUM('5 день'!C22)*100/90</f>
        <v>32.300000000000004</v>
      </c>
      <c r="G10" s="25">
        <f>SUM('6 день'!C24)*100/90</f>
        <v>25.122222222222227</v>
      </c>
      <c r="H10" s="25">
        <f>SUM('7 день'!C25)*100/90</f>
        <v>34.3</v>
      </c>
      <c r="I10" s="25">
        <f>SUM('8 день'!C23)*100/90</f>
        <v>32.98888888888889</v>
      </c>
      <c r="J10" s="25">
        <f>SUM('9 день'!C24)*100/90</f>
        <v>41.99999999999999</v>
      </c>
      <c r="K10" s="25">
        <f>SUM('10 день'!C24)*100/90</f>
        <v>23.100000000000005</v>
      </c>
      <c r="L10" s="49">
        <f t="shared" si="0"/>
        <v>30.672222222222228</v>
      </c>
      <c r="M10" s="30"/>
      <c r="N10" s="50"/>
    </row>
    <row r="11" spans="1:14" ht="18.75">
      <c r="A11" s="46" t="s">
        <v>5</v>
      </c>
      <c r="B11" s="25">
        <f>SUM('1 день'!D36)*100/92</f>
        <v>30.315217391304344</v>
      </c>
      <c r="C11" s="25">
        <f>SUM('2 день'!D22)*100/92</f>
        <v>32.43478260869565</v>
      </c>
      <c r="D11" s="25">
        <f>SUM('3 день'!D24)*100/92</f>
        <v>32.27173913043478</v>
      </c>
      <c r="E11" s="25">
        <f>SUM('4 день'!D24)*100/92</f>
        <v>35.96739130434783</v>
      </c>
      <c r="F11" s="25">
        <f>SUM('5 день'!D22)*100/92</f>
        <v>38.489130434782616</v>
      </c>
      <c r="G11" s="25">
        <f>SUM('6 день'!D24)*100/92</f>
        <v>19.619565217391305</v>
      </c>
      <c r="H11" s="25">
        <f>SUM('7 день'!D25)*100/92</f>
        <v>25.42391304347826</v>
      </c>
      <c r="I11" s="25">
        <f>SUM('8 день'!D23)*100/92</f>
        <v>29.304347826086957</v>
      </c>
      <c r="J11" s="25">
        <f>SUM('9 день'!D24)*100/92</f>
        <v>44.86956521739131</v>
      </c>
      <c r="K11" s="25">
        <f>SUM('10 день'!D24)*100/92</f>
        <v>29.510869565217387</v>
      </c>
      <c r="L11" s="49">
        <f t="shared" si="0"/>
        <v>31.82065217391305</v>
      </c>
      <c r="M11" s="30"/>
      <c r="N11" s="50"/>
    </row>
    <row r="12" spans="1:14" ht="18.75">
      <c r="A12" s="46" t="s">
        <v>6</v>
      </c>
      <c r="B12" s="25">
        <f>SUM('1 день'!E36)*100/383</f>
        <v>27.637075718015666</v>
      </c>
      <c r="C12" s="25">
        <f>SUM('2 день'!E22)*100/383</f>
        <v>33.18537859007833</v>
      </c>
      <c r="D12" s="25">
        <f>SUM('3 день'!E24)*100/383</f>
        <v>33.73629242819843</v>
      </c>
      <c r="E12" s="25">
        <f>SUM('4 день'!E24)*100/383</f>
        <v>32.71540469973891</v>
      </c>
      <c r="F12" s="25">
        <f>SUM('5 день'!E22)*100/383</f>
        <v>27.441253263707573</v>
      </c>
      <c r="G12" s="25">
        <f>SUM('6 день'!E24)*100/383</f>
        <v>28.652741514360315</v>
      </c>
      <c r="H12" s="25">
        <f>SUM('7 день'!E25)*100/383</f>
        <v>53.79895561357702</v>
      </c>
      <c r="I12" s="25">
        <f>SUM('8 день'!E23)*100/383</f>
        <v>33.43603133159269</v>
      </c>
      <c r="J12" s="25">
        <f>SUM('9 день'!E24)*100/383</f>
        <v>39.52741514360313</v>
      </c>
      <c r="K12" s="25">
        <f>SUM('10 день'!E24)*100/383</f>
        <v>29.926892950391643</v>
      </c>
      <c r="L12" s="49">
        <f t="shared" si="0"/>
        <v>34.00574412532637</v>
      </c>
      <c r="M12" s="30"/>
      <c r="N12" s="50"/>
    </row>
    <row r="13" spans="1:14" ht="18.75">
      <c r="A13" s="46" t="s">
        <v>7</v>
      </c>
      <c r="B13" s="25">
        <f>SUM('1 день'!F36)*100/2720</f>
        <v>33.39191176470589</v>
      </c>
      <c r="C13" s="25">
        <f>SUM('2 день'!F22)*100/2720</f>
        <v>38.05073529411764</v>
      </c>
      <c r="D13" s="25">
        <f>SUM('3 день'!F24)*100/2720</f>
        <v>35.11985294117647</v>
      </c>
      <c r="E13" s="25">
        <f>SUM('4 день'!F24)*100/2720</f>
        <v>34.93272058823529</v>
      </c>
      <c r="F13" s="25">
        <f>SUM('5 день'!F22)*100/2720</f>
        <v>36.189705882352946</v>
      </c>
      <c r="G13" s="25">
        <f>SUM('6 день'!F24)*100/2720</f>
        <v>34.02058823529412</v>
      </c>
      <c r="H13" s="25">
        <f>SUM('7 день'!F25)*100/2720</f>
        <v>33.60294117647059</v>
      </c>
      <c r="I13" s="25">
        <f>SUM('8 день'!F23)*100/2720</f>
        <v>34.89669117647059</v>
      </c>
      <c r="J13" s="25">
        <f>SUM('9 день'!F24)*100/2720</f>
        <v>35.42058823529412</v>
      </c>
      <c r="K13" s="25">
        <f>SUM('10 день'!F24)*100/2720</f>
        <v>34.35845588235294</v>
      </c>
      <c r="L13" s="49">
        <f t="shared" si="0"/>
        <v>34.99841911764706</v>
      </c>
      <c r="M13" s="30">
        <v>35</v>
      </c>
      <c r="N13" s="50">
        <f>SUM(L13)/M13*100</f>
        <v>99.99548319327731</v>
      </c>
    </row>
    <row r="14" spans="1:14" ht="22.5">
      <c r="A14" s="45" t="s">
        <v>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49"/>
      <c r="M14" s="48" t="s">
        <v>62</v>
      </c>
      <c r="N14" s="31"/>
    </row>
    <row r="15" spans="1:14" ht="18.75">
      <c r="A15" s="46" t="s">
        <v>4</v>
      </c>
      <c r="B15" s="53">
        <f>SUM(B5+B10)</f>
        <v>49.87777777777778</v>
      </c>
      <c r="C15" s="53">
        <f aca="true" t="shared" si="1" ref="C15:K15">SUM(C5+C10)</f>
        <v>57.46666666666667</v>
      </c>
      <c r="D15" s="53">
        <f t="shared" si="1"/>
        <v>46.522222222222226</v>
      </c>
      <c r="E15" s="53">
        <f t="shared" si="1"/>
        <v>59.42222222222223</v>
      </c>
      <c r="F15" s="53">
        <f t="shared" si="1"/>
        <v>65.26666666666668</v>
      </c>
      <c r="G15" s="53">
        <f t="shared" si="1"/>
        <v>47.60000000000001</v>
      </c>
      <c r="H15" s="53">
        <f t="shared" si="1"/>
        <v>56.222222222222214</v>
      </c>
      <c r="I15" s="53">
        <f t="shared" si="1"/>
        <v>59.377777777777766</v>
      </c>
      <c r="J15" s="53">
        <f t="shared" si="1"/>
        <v>64.58888888888889</v>
      </c>
      <c r="K15" s="53">
        <f t="shared" si="1"/>
        <v>51.800000000000004</v>
      </c>
      <c r="L15" s="49">
        <f t="shared" si="0"/>
        <v>55.81444444444445</v>
      </c>
      <c r="M15" s="30">
        <v>100</v>
      </c>
      <c r="N15" s="50">
        <f>SUM(L15)/M15*100</f>
        <v>55.81444444444445</v>
      </c>
    </row>
    <row r="16" spans="1:14" ht="18.75">
      <c r="A16" s="46" t="s">
        <v>5</v>
      </c>
      <c r="B16" s="53">
        <f>SUM(B6+B11)</f>
        <v>56.826086956521735</v>
      </c>
      <c r="C16" s="53">
        <f aca="true" t="shared" si="2" ref="C16:K16">SUM(C6+C11)</f>
        <v>58.021739130434774</v>
      </c>
      <c r="D16" s="53">
        <f t="shared" si="2"/>
        <v>64.38043478260869</v>
      </c>
      <c r="E16" s="53">
        <f t="shared" si="2"/>
        <v>58.5</v>
      </c>
      <c r="F16" s="53">
        <f t="shared" si="2"/>
        <v>65.05434782608697</v>
      </c>
      <c r="G16" s="53">
        <f t="shared" si="2"/>
        <v>56.58695652173913</v>
      </c>
      <c r="H16" s="53">
        <f t="shared" si="2"/>
        <v>53.42391304347826</v>
      </c>
      <c r="I16" s="53">
        <f t="shared" si="2"/>
        <v>49.347826086956516</v>
      </c>
      <c r="J16" s="53">
        <f t="shared" si="2"/>
        <v>75.09782608695653</v>
      </c>
      <c r="K16" s="53">
        <f t="shared" si="2"/>
        <v>60.1195652173913</v>
      </c>
      <c r="L16" s="49">
        <f t="shared" si="0"/>
        <v>59.73586956521738</v>
      </c>
      <c r="M16" s="30">
        <v>100</v>
      </c>
      <c r="N16" s="50">
        <f>SUM(L16)/M16*100</f>
        <v>59.73586956521738</v>
      </c>
    </row>
    <row r="17" spans="1:14" ht="18.75">
      <c r="A17" s="46" t="s">
        <v>6</v>
      </c>
      <c r="B17" s="53">
        <f>SUM(B7+B12)</f>
        <v>45.4490861618799</v>
      </c>
      <c r="C17" s="53">
        <f aca="true" t="shared" si="3" ref="C17:K17">SUM(C7+C12)</f>
        <v>59.27415143603133</v>
      </c>
      <c r="D17" s="53">
        <f t="shared" si="3"/>
        <v>60.36292428198433</v>
      </c>
      <c r="E17" s="53">
        <f t="shared" si="3"/>
        <v>59.28981723237599</v>
      </c>
      <c r="F17" s="53">
        <f t="shared" si="3"/>
        <v>45.900783289817234</v>
      </c>
      <c r="G17" s="53">
        <f t="shared" si="3"/>
        <v>67.70496083550914</v>
      </c>
      <c r="H17" s="53">
        <f t="shared" si="3"/>
        <v>71.03655352480418</v>
      </c>
      <c r="I17" s="53">
        <f t="shared" si="3"/>
        <v>60.85639686684073</v>
      </c>
      <c r="J17" s="53">
        <f t="shared" si="3"/>
        <v>72.15665796344646</v>
      </c>
      <c r="K17" s="53">
        <f t="shared" si="3"/>
        <v>44.514360313315926</v>
      </c>
      <c r="L17" s="49">
        <f t="shared" si="0"/>
        <v>58.654569190600526</v>
      </c>
      <c r="M17" s="30">
        <v>100</v>
      </c>
      <c r="N17" s="50">
        <f>SUM(L17)/M17*100</f>
        <v>58.654569190600526</v>
      </c>
    </row>
    <row r="18" spans="1:14" ht="18.75">
      <c r="A18" s="46" t="s">
        <v>7</v>
      </c>
      <c r="B18" s="53">
        <f>SUM(B8+B13)</f>
        <v>57.127205882352946</v>
      </c>
      <c r="C18" s="53">
        <f aca="true" t="shared" si="4" ref="C18:K18">SUM(C8+C13)</f>
        <v>63.17205882352941</v>
      </c>
      <c r="D18" s="53">
        <f t="shared" si="4"/>
        <v>60.56102941176471</v>
      </c>
      <c r="E18" s="53">
        <f t="shared" si="4"/>
        <v>60.438235294117646</v>
      </c>
      <c r="F18" s="53">
        <f t="shared" si="4"/>
        <v>58.92132352941177</v>
      </c>
      <c r="G18" s="53">
        <f t="shared" si="4"/>
        <v>60.98823529411766</v>
      </c>
      <c r="H18" s="53">
        <f t="shared" si="4"/>
        <v>57.492647058823536</v>
      </c>
      <c r="I18" s="53">
        <f t="shared" si="4"/>
        <v>61.14669117647059</v>
      </c>
      <c r="J18" s="53">
        <f t="shared" si="4"/>
        <v>63.27169117647059</v>
      </c>
      <c r="K18" s="53">
        <f t="shared" si="4"/>
        <v>56.898897058823536</v>
      </c>
      <c r="L18" s="49">
        <f t="shared" si="0"/>
        <v>60.001801470588234</v>
      </c>
      <c r="M18" s="30">
        <v>100</v>
      </c>
      <c r="N18" s="50">
        <f>SUM(L18)/M18*100</f>
        <v>60.001801470588234</v>
      </c>
    </row>
  </sheetData>
  <sheetProtection/>
  <mergeCells count="1">
    <mergeCell ref="A1:N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2" max="3" width="7.421875" style="0" customWidth="1"/>
    <col min="4" max="4" width="6.57421875" style="0" customWidth="1"/>
    <col min="5" max="5" width="7.421875" style="0" customWidth="1"/>
    <col min="6" max="6" width="7.28125" style="0" customWidth="1"/>
    <col min="7" max="7" width="7.8515625" style="0" customWidth="1"/>
    <col min="8" max="8" width="8.00390625" style="0" customWidth="1"/>
    <col min="9" max="9" width="9.00390625" style="0" customWidth="1"/>
    <col min="10" max="10" width="7.421875" style="0" customWidth="1"/>
    <col min="11" max="11" width="7.57421875" style="0" customWidth="1"/>
  </cols>
  <sheetData>
    <row r="1" spans="1:12" ht="15.75" customHeight="1">
      <c r="A1" s="168" t="s">
        <v>236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ht="54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60">
      <c r="A3" s="30"/>
      <c r="B3" s="29" t="s">
        <v>10</v>
      </c>
      <c r="C3" s="29" t="s">
        <v>11</v>
      </c>
      <c r="D3" s="29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  <c r="K3" s="29" t="s">
        <v>19</v>
      </c>
      <c r="L3" s="28" t="s">
        <v>63</v>
      </c>
    </row>
    <row r="4" spans="1:12" ht="18.75">
      <c r="A4" s="96" t="s">
        <v>23</v>
      </c>
      <c r="B4" s="26">
        <f>SUM('1 день'!G37)*100/1200</f>
        <v>49.2225</v>
      </c>
      <c r="C4" s="26">
        <f>SUM('2 день'!G23)*100/1200</f>
        <v>65.65833333333332</v>
      </c>
      <c r="D4" s="26">
        <f>SUM('3 день'!G25)*100/1200</f>
        <v>44.03916666666667</v>
      </c>
      <c r="E4" s="26">
        <f>SUM('4 день'!G25)*100/1200</f>
        <v>56.7825</v>
      </c>
      <c r="F4" s="26">
        <f>SUM('5 день'!G23)*100/1200</f>
        <v>65.68666666666667</v>
      </c>
      <c r="G4" s="26">
        <f>SUM('6 день'!G25)*100/1200</f>
        <v>63.12416666666667</v>
      </c>
      <c r="H4" s="26">
        <f>SUM('7 день'!G26)*100/1200</f>
        <v>59.23083333333334</v>
      </c>
      <c r="I4" s="26">
        <f>SUM('8 день'!G24)*100/1200</f>
        <v>55.48</v>
      </c>
      <c r="J4" s="26">
        <f>SUM('9 день'!G25)*100/1200</f>
        <v>85.15333333333334</v>
      </c>
      <c r="K4" s="26">
        <f>SUM('10 день'!G25)*100/1200</f>
        <v>54.30416666666667</v>
      </c>
      <c r="L4" s="51">
        <f aca="true" t="shared" si="0" ref="L4:L16">SUM(B4:K4)/10</f>
        <v>59.868166666666674</v>
      </c>
    </row>
    <row r="5" spans="1:12" ht="15">
      <c r="A5" s="97" t="s">
        <v>24</v>
      </c>
      <c r="B5" s="100">
        <f>SUM('1 день'!H37)*100/300</f>
        <v>61.56666666666667</v>
      </c>
      <c r="C5" s="100">
        <f>SUM('2 день'!H23)*100/300</f>
        <v>59.93666666666667</v>
      </c>
      <c r="D5" s="100">
        <f>SUM('3 день'!H25)*100/300</f>
        <v>48.553333333333335</v>
      </c>
      <c r="E5" s="100">
        <f>SUM('4 день'!H25)*100/300</f>
        <v>58.553333333333335</v>
      </c>
      <c r="F5" s="100">
        <f>SUM('5 день'!H23)*100/300</f>
        <v>58.373333333333335</v>
      </c>
      <c r="G5" s="100">
        <f>SUM('6 день'!H25)*100/300</f>
        <v>47.796666666666674</v>
      </c>
      <c r="H5" s="100">
        <f>SUM('7 день'!H26)*100/300</f>
        <v>67.94333333333333</v>
      </c>
      <c r="I5" s="100">
        <f>SUM('8 день'!H24)*100/300</f>
        <v>64.3</v>
      </c>
      <c r="J5" s="100">
        <f>SUM('9 день'!H25)*100/300</f>
        <v>78.86</v>
      </c>
      <c r="K5" s="100">
        <f>SUM('10 день'!H25)*100/300</f>
        <v>54.446666666666665</v>
      </c>
      <c r="L5" s="51">
        <f t="shared" si="0"/>
        <v>60.033</v>
      </c>
    </row>
    <row r="6" spans="1:12" ht="15">
      <c r="A6" s="97" t="s">
        <v>25</v>
      </c>
      <c r="B6" s="54">
        <f>SUM('1 день'!I37)*100/18</f>
        <v>53.7</v>
      </c>
      <c r="C6" s="54">
        <f>SUM('2 день'!I23)*100/18</f>
        <v>63</v>
      </c>
      <c r="D6" s="54">
        <f>SUM('3 день'!I25)*100/18</f>
        <v>34.92222222222223</v>
      </c>
      <c r="E6" s="54">
        <f>SUM('4 день'!I25)*100/18</f>
        <v>50.333333333333336</v>
      </c>
      <c r="F6" s="54">
        <f>SUM('5 день'!I23)*100/18</f>
        <v>56.333333333333336</v>
      </c>
      <c r="G6" s="54">
        <f>SUM('6 день'!I25)*100/18</f>
        <v>43.888888888888886</v>
      </c>
      <c r="H6" s="54">
        <f>SUM('7 день'!I26)*100/18</f>
        <v>50.75555555555555</v>
      </c>
      <c r="I6" s="54">
        <f>SUM('8 день'!I24)*100/18</f>
        <v>48.388888888888886</v>
      </c>
      <c r="J6" s="54">
        <f>SUM('9 день'!I25)*100/18</f>
        <v>57.72222222222222</v>
      </c>
      <c r="K6" s="54">
        <f>SUM('10 день'!I25)*100/18</f>
        <v>55.05555555555556</v>
      </c>
      <c r="L6" s="51">
        <f t="shared" si="0"/>
        <v>51.410000000000004</v>
      </c>
    </row>
    <row r="7" spans="1:12" ht="15">
      <c r="A7" s="98" t="s">
        <v>115</v>
      </c>
      <c r="B7" s="100">
        <f>SUM('1 день'!J37)*100/1200</f>
        <v>57.57083333333333</v>
      </c>
      <c r="C7" s="100">
        <f>SUM('2 день'!J23)*100/1200</f>
        <v>63.7775</v>
      </c>
      <c r="D7" s="100">
        <f>SUM('3 день'!J25)*100/1200</f>
        <v>46.15416666666667</v>
      </c>
      <c r="E7" s="100">
        <f>SUM('4 день'!J25)*100/1200</f>
        <v>66.60916666666667</v>
      </c>
      <c r="F7" s="100">
        <f>SUM('5 день'!J23)*100/1200</f>
        <v>68.57333333333334</v>
      </c>
      <c r="G7" s="100">
        <f>SUM('6 день'!J25)*100/1200</f>
        <v>49.425</v>
      </c>
      <c r="H7" s="100">
        <f>SUM('7 день'!J26)*100/1200</f>
        <v>63.30833333333333</v>
      </c>
      <c r="I7" s="100">
        <f>SUM('8 день'!J24)*100/1200</f>
        <v>55.2525</v>
      </c>
      <c r="J7" s="100">
        <f>SUM('9 день'!J25)*100/1200</f>
        <v>62.5625</v>
      </c>
      <c r="K7" s="100">
        <f>SUM('10 день'!J25)*100/1200</f>
        <v>66.25833333333333</v>
      </c>
      <c r="L7" s="51">
        <f t="shared" si="0"/>
        <v>59.94916666666667</v>
      </c>
    </row>
    <row r="8" spans="1:12" ht="15">
      <c r="A8" s="98" t="s">
        <v>116</v>
      </c>
      <c r="B8" s="26">
        <f>SUM('1 день'!K37)*100/1200</f>
        <v>54.345000000000006</v>
      </c>
      <c r="C8" s="26">
        <f>SUM('2 день'!K23)*100/1200</f>
        <v>53.26500000000001</v>
      </c>
      <c r="D8" s="26">
        <f>SUM('3 день'!K25)*100/1200</f>
        <v>58.02833333333332</v>
      </c>
      <c r="E8" s="26">
        <f>SUM('4 день'!K25)*100/1200</f>
        <v>49.46125000000001</v>
      </c>
      <c r="F8" s="26">
        <f>SUM('5 день'!K23)*100/1200</f>
        <v>60.033333333333346</v>
      </c>
      <c r="G8" s="26">
        <f>SUM('6 день'!K25)*100/1200</f>
        <v>59.98666666666666</v>
      </c>
      <c r="H8" s="26">
        <f>SUM('7 день'!K26)*100/1200</f>
        <v>66.83666666666667</v>
      </c>
      <c r="I8" s="26">
        <f>SUM('8 день'!K24)*100/1200</f>
        <v>81.36666666666667</v>
      </c>
      <c r="J8" s="26">
        <f>SUM('9 день'!K25)*100/1200</f>
        <v>72.15833333333332</v>
      </c>
      <c r="K8" s="26">
        <f>SUM('10 день'!K25)*100/1200</f>
        <v>45</v>
      </c>
      <c r="L8" s="51">
        <f t="shared" si="0"/>
        <v>60.048125000000006</v>
      </c>
    </row>
    <row r="9" spans="1:12" ht="15">
      <c r="A9" s="98" t="s">
        <v>117</v>
      </c>
      <c r="B9" s="26">
        <f>SUM('1 день'!L37)*100/0.1</f>
        <v>50.099999999999994</v>
      </c>
      <c r="C9" s="26">
        <f>SUM('2 день'!L23)*100/0.1</f>
        <v>42.79999999999999</v>
      </c>
      <c r="D9" s="26">
        <f>SUM('3 день'!L25)*100/0.1</f>
        <v>36</v>
      </c>
      <c r="E9" s="26">
        <f>SUM('4 день'!L25)*100/0.1</f>
        <v>47.6</v>
      </c>
      <c r="F9" s="26">
        <f>SUM('5 день'!L23)*100/0.1</f>
        <v>53.00000000000001</v>
      </c>
      <c r="G9" s="26">
        <f>SUM('6 день'!L25)*100/0.1</f>
        <v>69.99999999999999</v>
      </c>
      <c r="H9" s="26">
        <f>SUM('7 день'!L26)*100/0.1</f>
        <v>49</v>
      </c>
      <c r="I9" s="26">
        <f>SUM('8 день'!L24)*100/0.1</f>
        <v>106.99999999999999</v>
      </c>
      <c r="J9" s="26">
        <f>SUM('9 день'!L25)*100/0.1</f>
        <v>131</v>
      </c>
      <c r="K9" s="26">
        <f>SUM('10 день'!L25)*100/0.1</f>
        <v>9</v>
      </c>
      <c r="L9" s="51">
        <f t="shared" si="0"/>
        <v>59.55</v>
      </c>
    </row>
    <row r="10" spans="1:12" ht="15">
      <c r="A10" s="98" t="s">
        <v>118</v>
      </c>
      <c r="B10" s="26">
        <f>SUM('1 день'!M37)*100/0.05</f>
        <v>53.16</v>
      </c>
      <c r="C10" s="26">
        <f>SUM('2 день'!M23)*100/0.05</f>
        <v>68.74</v>
      </c>
      <c r="D10" s="26">
        <f>SUM('3 день'!M25)*100/0.05</f>
        <v>28.08</v>
      </c>
      <c r="E10" s="26">
        <f>SUM('4 день'!M25)*100/0.05</f>
        <v>91.28</v>
      </c>
      <c r="F10" s="26">
        <f>SUM('5 день'!M23)*100/0.05</f>
        <v>54.73999999999999</v>
      </c>
      <c r="G10" s="26">
        <f>SUM('6 день'!M25)*100/0.05</f>
        <v>4.48</v>
      </c>
      <c r="H10" s="26">
        <f>SUM('7 день'!M26)*100/0.05</f>
        <v>32.68</v>
      </c>
      <c r="I10" s="26">
        <f>SUM('8 день'!M24)*100/0.05</f>
        <v>89.88</v>
      </c>
      <c r="J10" s="26">
        <f>SUM('8 день'!M24)*100/0.05</f>
        <v>89.88</v>
      </c>
      <c r="K10" s="26">
        <f>SUM('10 день'!M25)*100/0.05</f>
        <v>8.08</v>
      </c>
      <c r="L10" s="51">
        <f t="shared" si="0"/>
        <v>52.10000000000001</v>
      </c>
    </row>
    <row r="11" spans="1:12" ht="15">
      <c r="A11" s="98" t="s">
        <v>124</v>
      </c>
      <c r="B11" s="26">
        <f>SUM('1 день'!N37)*100/4</f>
        <v>46.87499999999999</v>
      </c>
      <c r="C11" s="26">
        <f>SUM('2 день'!N23)*100/4</f>
        <v>41.175</v>
      </c>
      <c r="D11" s="26">
        <f>SUM('3 день'!N25)*100/4</f>
        <v>64.75</v>
      </c>
      <c r="E11" s="26">
        <f>SUM('4 день'!N25)*100/4</f>
        <v>74.39999999999999</v>
      </c>
      <c r="F11" s="26">
        <f>SUM('5 день'!N23)*100/4</f>
        <v>38.3</v>
      </c>
      <c r="G11" s="26">
        <f>SUM('6 день'!N25)*100/4</f>
        <v>54.49999999999999</v>
      </c>
      <c r="H11" s="26">
        <f>SUM('7 день'!N26)*100/4</f>
        <v>25.619999999999997</v>
      </c>
      <c r="I11" s="26">
        <f>SUM('8 день'!N24)*100/4</f>
        <v>104.75000000000001</v>
      </c>
      <c r="J11" s="26">
        <f>SUM('9 день'!N25)*100/4</f>
        <v>73.75</v>
      </c>
      <c r="K11" s="26">
        <f>SUM('10 день'!N25)*100/4</f>
        <v>9.6</v>
      </c>
      <c r="L11" s="51">
        <f t="shared" si="0"/>
        <v>53.372</v>
      </c>
    </row>
    <row r="12" spans="1:12" ht="15">
      <c r="A12" s="98" t="s">
        <v>120</v>
      </c>
      <c r="B12" s="26">
        <f>SUM('1 день'!O37)*100/1.4</f>
        <v>47.59285714285714</v>
      </c>
      <c r="C12" s="26">
        <f>SUM('2 день'!O23)*100/1.4</f>
        <v>58.485714285714295</v>
      </c>
      <c r="D12" s="26">
        <f>SUM('3 день'!O25)*100/1.4</f>
        <v>53.7857142857143</v>
      </c>
      <c r="E12" s="26">
        <f>SUM('4 день'!O25)*100/1.4</f>
        <v>24.642857142857146</v>
      </c>
      <c r="F12" s="26">
        <f>SUM('5 день'!O23)*100/1.4</f>
        <v>41.571428571428584</v>
      </c>
      <c r="G12" s="26">
        <f>SUM('6 день'!O25)*100/1.4</f>
        <v>51.50000000000001</v>
      </c>
      <c r="H12" s="26">
        <f>SUM('7 день'!O26)*100/1.4</f>
        <v>50</v>
      </c>
      <c r="I12" s="26">
        <f>SUM('8 день'!O24)*100/1.4</f>
        <v>55.221428571428575</v>
      </c>
      <c r="J12" s="26">
        <f>SUM('9 день'!O25)*100/1.4</f>
        <v>65.21428571428572</v>
      </c>
      <c r="K12" s="26">
        <f>SUM('10 день'!O25)*100/1.4</f>
        <v>54.42857142857143</v>
      </c>
      <c r="L12" s="51">
        <f t="shared" si="0"/>
        <v>50.24428571428572</v>
      </c>
    </row>
    <row r="13" spans="1:12" ht="15">
      <c r="A13" s="98" t="s">
        <v>121</v>
      </c>
      <c r="B13" s="26">
        <f>SUM('1 день'!P37)*100/1.6</f>
        <v>29.818750000000005</v>
      </c>
      <c r="C13" s="26">
        <f>SUM('2 день'!P23)*100/1.6</f>
        <v>87.57500000000002</v>
      </c>
      <c r="D13" s="26">
        <f>SUM('3 день'!P25)*100/1.6</f>
        <v>43.45625</v>
      </c>
      <c r="E13" s="26">
        <f>SUM('4 день'!P25)*100/1.6</f>
        <v>37.8125</v>
      </c>
      <c r="F13" s="26">
        <f>SUM('5 день'!P23)*100/1.6</f>
        <v>84.12499999999999</v>
      </c>
      <c r="G13" s="26">
        <f>SUM('6 день'!P25)*100/1.6</f>
        <v>27.206250000000004</v>
      </c>
      <c r="H13" s="26">
        <f>SUM('7 день'!P26)*100/1.6</f>
        <v>48.25000000000001</v>
      </c>
      <c r="I13" s="26">
        <f>SUM('8 день'!P24)*100/1.6</f>
        <v>51.775000000000006</v>
      </c>
      <c r="J13" s="26">
        <f>SUM('9 день'!P25)*100/1.6</f>
        <v>63.39374999999999</v>
      </c>
      <c r="K13" s="26">
        <f>SUM('10 день'!P25)*100/1.6</f>
        <v>57.74999999999999</v>
      </c>
      <c r="L13" s="51">
        <f t="shared" si="0"/>
        <v>53.11625</v>
      </c>
    </row>
    <row r="14" spans="1:12" ht="15">
      <c r="A14" s="98" t="s">
        <v>122</v>
      </c>
      <c r="B14" s="26">
        <f>SUM('1 день'!Q37)*100/900</f>
        <v>37.22666666666667</v>
      </c>
      <c r="C14" s="26">
        <f>SUM('2 день'!Q23)*100/900</f>
        <v>56.69444444444444</v>
      </c>
      <c r="D14" s="26">
        <f>SUM('3 день'!Q25)*100/900</f>
        <v>43.83</v>
      </c>
      <c r="E14" s="26">
        <f>SUM('4 день'!Q25)*100/900</f>
        <v>57.06666666666667</v>
      </c>
      <c r="F14" s="26">
        <f>SUM('5 день'!Q23)*100/900</f>
        <v>72.78222222222222</v>
      </c>
      <c r="G14" s="26">
        <f>SUM('6 день'!Q25)*100/900</f>
        <v>31.915555555555557</v>
      </c>
      <c r="H14" s="26">
        <f>SUM('7 день'!Q26)*100/900</f>
        <v>48.78777777777778</v>
      </c>
      <c r="I14" s="26">
        <f>SUM('8 день'!Q24)*100/900</f>
        <v>52.76</v>
      </c>
      <c r="J14" s="26">
        <f>SUM('9 день'!Q25)*100/900</f>
        <v>51.76111111111111</v>
      </c>
      <c r="K14" s="26">
        <f>SUM('10 день'!Q25)*100/900</f>
        <v>75.06666666666666</v>
      </c>
      <c r="L14" s="51">
        <f t="shared" si="0"/>
        <v>52.789111111111104</v>
      </c>
    </row>
    <row r="15" spans="1:12" ht="15">
      <c r="A15" s="98" t="s">
        <v>123</v>
      </c>
      <c r="B15" s="26">
        <f>SUM('1 день'!R37)*100/10</f>
        <v>44.44</v>
      </c>
      <c r="C15" s="26">
        <f>SUM('2 день'!R23)*100/10</f>
        <v>45.5</v>
      </c>
      <c r="D15" s="26">
        <f>SUM('3 день'!R25)*100/10</f>
        <v>27.419999999999998</v>
      </c>
      <c r="E15" s="26">
        <f>SUM('4 день'!R25)*100/10</f>
        <v>83.44</v>
      </c>
      <c r="F15" s="26">
        <f>SUM('5 день'!R23)*100/10</f>
        <v>84.04999999999998</v>
      </c>
      <c r="G15" s="26">
        <f>SUM('6 день'!R25)*100/10</f>
        <v>34.05</v>
      </c>
      <c r="H15" s="26">
        <f>SUM('7 день'!R26)*100/10</f>
        <v>34.64</v>
      </c>
      <c r="I15" s="26">
        <f>SUM('8 день'!R24)*100/10</f>
        <v>28.8</v>
      </c>
      <c r="J15" s="26">
        <f>SUM('9 день'!R25)*100/10</f>
        <v>49.1</v>
      </c>
      <c r="K15" s="26">
        <f>SUM('10 день'!R25)*100/10</f>
        <v>76</v>
      </c>
      <c r="L15" s="51">
        <f t="shared" si="0"/>
        <v>50.74400000000001</v>
      </c>
    </row>
    <row r="16" spans="1:12" ht="15">
      <c r="A16" s="98" t="s">
        <v>26</v>
      </c>
      <c r="B16" s="26">
        <f>SUM('1 день'!S37)*100/70</f>
        <v>57.07571428571429</v>
      </c>
      <c r="C16" s="26">
        <f>SUM('2 день'!S23)*100/70</f>
        <v>33.28285714285715</v>
      </c>
      <c r="D16" s="26">
        <f>SUM('3 день'!S25)*100/70</f>
        <v>60.56857142857143</v>
      </c>
      <c r="E16" s="26">
        <f>SUM('4 день'!S25)*100/70</f>
        <v>70.28571428571429</v>
      </c>
      <c r="F16" s="26">
        <f>SUM('5 день'!S23)*100/70</f>
        <v>31.240000000000002</v>
      </c>
      <c r="G16" s="26">
        <f>SUM('6 день'!S25)*100/70</f>
        <v>72.49285714285715</v>
      </c>
      <c r="H16" s="113">
        <f>SUM('7 день'!S26)*100/70</f>
        <v>49.125714285714295</v>
      </c>
      <c r="I16" s="113">
        <f>SUM('8 день'!S24)*100/70</f>
        <v>76.28285714285715</v>
      </c>
      <c r="J16" s="26">
        <f>SUM('9 день'!S25)*100/70</f>
        <v>49.93571428571429</v>
      </c>
      <c r="K16" s="26">
        <f>SUM('10 день'!S25)*100/70</f>
        <v>75.51142857142857</v>
      </c>
      <c r="L16" s="51">
        <f t="shared" si="0"/>
        <v>57.58014285714287</v>
      </c>
    </row>
  </sheetData>
  <sheetProtection/>
  <mergeCells count="1">
    <mergeCell ref="A1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M2"/>
    </sheetView>
  </sheetViews>
  <sheetFormatPr defaultColWidth="9.140625" defaultRowHeight="15"/>
  <cols>
    <col min="1" max="1" width="12.8515625" style="0" customWidth="1"/>
  </cols>
  <sheetData>
    <row r="1" spans="1:13" ht="27" customHeight="1">
      <c r="A1" s="163" t="s">
        <v>237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49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2.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63</v>
      </c>
      <c r="M3" s="48" t="s">
        <v>125</v>
      </c>
    </row>
    <row r="4" spans="1:13" ht="18.75">
      <c r="A4" s="45" t="s">
        <v>20</v>
      </c>
      <c r="B4" s="46">
        <f>SUM('1 день'!B27)</f>
        <v>876</v>
      </c>
      <c r="C4" s="46">
        <f>SUM('2 день'!B13)</f>
        <v>636</v>
      </c>
      <c r="D4" s="46">
        <f>SUM('3 день'!B15)</f>
        <v>806</v>
      </c>
      <c r="E4" s="46">
        <f>SUM('4 день'!B15)</f>
        <v>656</v>
      </c>
      <c r="F4" s="46">
        <f>SUM('5 день'!B13)</f>
        <v>736</v>
      </c>
      <c r="G4" s="46">
        <f>SUM('6 день'!B15)</f>
        <v>621</v>
      </c>
      <c r="H4" s="46">
        <f>SUM('7 день'!B16)</f>
        <v>881</v>
      </c>
      <c r="I4" s="46">
        <f>SUM('8 день'!B14)</f>
        <v>626</v>
      </c>
      <c r="J4" s="46">
        <f>SUM('9 день'!B14)</f>
        <v>681</v>
      </c>
      <c r="K4" s="46">
        <f>SUM('10 день'!B15)</f>
        <v>681</v>
      </c>
      <c r="L4" s="44">
        <f>SUM(B4:K4)/10</f>
        <v>720</v>
      </c>
      <c r="M4" s="99">
        <v>550</v>
      </c>
    </row>
    <row r="5" spans="1:13" ht="18.75">
      <c r="A5" s="45" t="s">
        <v>3</v>
      </c>
      <c r="B5" s="25">
        <f>SUM('1 день'!B36)</f>
        <v>956</v>
      </c>
      <c r="C5" s="25">
        <f>SUM('2 день'!B22)</f>
        <v>956</v>
      </c>
      <c r="D5" s="25">
        <f>SUM('3 день'!B24)</f>
        <v>996</v>
      </c>
      <c r="E5" s="25">
        <f>SUM('4 день'!B24)</f>
        <v>971</v>
      </c>
      <c r="F5" s="25">
        <f>SUM('5 день'!B22)</f>
        <v>946</v>
      </c>
      <c r="G5" s="25">
        <f>SUM('6 день'!B24)</f>
        <v>966</v>
      </c>
      <c r="H5" s="25">
        <f>SUM('7 день'!B25)</f>
        <v>956</v>
      </c>
      <c r="I5" s="25">
        <f>SUM('8 день'!B23)</f>
        <v>991</v>
      </c>
      <c r="J5" s="25">
        <f>SUM('9 день'!B24)</f>
        <v>1176</v>
      </c>
      <c r="K5" s="25">
        <f>SUM('10 день'!B24)</f>
        <v>946</v>
      </c>
      <c r="L5" s="44">
        <f>SUM(B5:K5)/10</f>
        <v>986</v>
      </c>
      <c r="M5" s="99">
        <v>800</v>
      </c>
    </row>
  </sheetData>
  <sheetProtection/>
  <mergeCells count="1">
    <mergeCell ref="A1:M2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zoomScalePageLayoutView="0" workbookViewId="0" topLeftCell="A1">
      <selection activeCell="A1" sqref="A1:N2"/>
    </sheetView>
  </sheetViews>
  <sheetFormatPr defaultColWidth="9.140625" defaultRowHeight="15"/>
  <cols>
    <col min="1" max="1" width="18.28125" style="0" customWidth="1"/>
    <col min="2" max="7" width="6.421875" style="0" customWidth="1"/>
    <col min="8" max="8" width="6.7109375" style="0" customWidth="1"/>
    <col min="9" max="10" width="6.57421875" style="0" customWidth="1"/>
    <col min="11" max="11" width="7.421875" style="0" customWidth="1"/>
    <col min="12" max="12" width="9.8515625" style="0" customWidth="1"/>
    <col min="13" max="13" width="7.7109375" style="0" customWidth="1"/>
    <col min="14" max="14" width="10.421875" style="0" customWidth="1"/>
  </cols>
  <sheetData>
    <row r="1" spans="1:14" ht="15">
      <c r="A1" s="171" t="s">
        <v>238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5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33" customHeight="1">
      <c r="A3" s="56" t="s">
        <v>31</v>
      </c>
      <c r="B3" s="55" t="s">
        <v>32</v>
      </c>
      <c r="C3" s="55" t="s">
        <v>33</v>
      </c>
      <c r="D3" s="55" t="s">
        <v>34</v>
      </c>
      <c r="E3" s="55" t="s">
        <v>35</v>
      </c>
      <c r="F3" s="55" t="s">
        <v>36</v>
      </c>
      <c r="G3" s="55" t="s">
        <v>37</v>
      </c>
      <c r="H3" s="55" t="s">
        <v>38</v>
      </c>
      <c r="I3" s="55" t="s">
        <v>39</v>
      </c>
      <c r="J3" s="55" t="s">
        <v>40</v>
      </c>
      <c r="K3" s="55" t="s">
        <v>41</v>
      </c>
      <c r="L3" s="69" t="s">
        <v>63</v>
      </c>
      <c r="M3" s="68" t="s">
        <v>58</v>
      </c>
      <c r="N3" s="77" t="s">
        <v>57</v>
      </c>
    </row>
    <row r="4" spans="1:14" ht="15">
      <c r="A4" s="55" t="s">
        <v>42</v>
      </c>
      <c r="B4" s="4">
        <v>72</v>
      </c>
      <c r="C4" s="4">
        <v>72</v>
      </c>
      <c r="D4" s="4">
        <v>72</v>
      </c>
      <c r="E4" s="4">
        <v>72</v>
      </c>
      <c r="F4" s="4">
        <v>72</v>
      </c>
      <c r="G4" s="4">
        <v>72</v>
      </c>
      <c r="H4" s="4">
        <v>72</v>
      </c>
      <c r="I4" s="4">
        <v>72</v>
      </c>
      <c r="J4" s="4">
        <v>72</v>
      </c>
      <c r="K4" s="4">
        <v>72</v>
      </c>
      <c r="L4" s="42">
        <f>SUM(B4:K4)/10</f>
        <v>72</v>
      </c>
      <c r="M4" s="4">
        <v>120</v>
      </c>
      <c r="N4" s="42">
        <f>SUM(L4/M4)*100</f>
        <v>60</v>
      </c>
    </row>
    <row r="5" spans="1:14" ht="15">
      <c r="A5" s="55" t="s">
        <v>43</v>
      </c>
      <c r="B5" s="4">
        <v>120</v>
      </c>
      <c r="C5" s="4">
        <v>120</v>
      </c>
      <c r="D5" s="4">
        <v>120</v>
      </c>
      <c r="E5" s="4">
        <v>120</v>
      </c>
      <c r="F5" s="4">
        <v>120</v>
      </c>
      <c r="G5" s="4">
        <v>120</v>
      </c>
      <c r="H5" s="4">
        <v>120</v>
      </c>
      <c r="I5" s="4">
        <v>120</v>
      </c>
      <c r="J5" s="4">
        <v>120</v>
      </c>
      <c r="K5" s="4">
        <v>120</v>
      </c>
      <c r="L5" s="42">
        <f aca="true" t="shared" si="0" ref="L5:L34">SUM(B5:K5)/10</f>
        <v>120</v>
      </c>
      <c r="M5" s="4">
        <v>200</v>
      </c>
      <c r="N5" s="42">
        <f aca="true" t="shared" si="1" ref="N5:N34">SUM(L5/M5)*100</f>
        <v>60</v>
      </c>
    </row>
    <row r="6" spans="1:14" ht="15">
      <c r="A6" s="55" t="s">
        <v>44</v>
      </c>
      <c r="B6" s="4">
        <v>3</v>
      </c>
      <c r="C6" s="4">
        <v>36</v>
      </c>
      <c r="D6" s="4">
        <v>9</v>
      </c>
      <c r="E6" s="4">
        <v>9</v>
      </c>
      <c r="F6" s="4">
        <v>4</v>
      </c>
      <c r="G6" s="4">
        <v>3</v>
      </c>
      <c r="H6" s="4">
        <v>6</v>
      </c>
      <c r="I6" s="4">
        <v>26</v>
      </c>
      <c r="J6" s="4"/>
      <c r="K6" s="4">
        <v>6</v>
      </c>
      <c r="L6" s="42">
        <f t="shared" si="0"/>
        <v>10.2</v>
      </c>
      <c r="M6" s="4">
        <v>20</v>
      </c>
      <c r="N6" s="42">
        <f t="shared" si="1"/>
        <v>51</v>
      </c>
    </row>
    <row r="7" spans="1:14" ht="15">
      <c r="A7" s="117" t="s">
        <v>177</v>
      </c>
      <c r="B7" s="4">
        <v>49</v>
      </c>
      <c r="C7" s="4">
        <v>20</v>
      </c>
      <c r="D7" s="4">
        <v>44</v>
      </c>
      <c r="E7" s="4">
        <v>38</v>
      </c>
      <c r="F7" s="4">
        <v>10</v>
      </c>
      <c r="G7" s="4">
        <v>44</v>
      </c>
      <c r="H7" s="4">
        <v>44</v>
      </c>
      <c r="I7" s="4">
        <v>10</v>
      </c>
      <c r="J7" s="4">
        <v>41</v>
      </c>
      <c r="K7" s="4"/>
      <c r="L7" s="42">
        <f t="shared" si="0"/>
        <v>30</v>
      </c>
      <c r="M7" s="4">
        <v>50</v>
      </c>
      <c r="N7" s="42">
        <f t="shared" si="1"/>
        <v>60</v>
      </c>
    </row>
    <row r="8" spans="1:14" ht="15">
      <c r="A8" s="117" t="s">
        <v>178</v>
      </c>
      <c r="B8" s="4"/>
      <c r="C8" s="4"/>
      <c r="D8" s="4"/>
      <c r="E8" s="4"/>
      <c r="F8" s="4"/>
      <c r="G8" s="4">
        <v>60</v>
      </c>
      <c r="H8" s="4"/>
      <c r="I8" s="4"/>
      <c r="J8" s="4"/>
      <c r="K8" s="4">
        <v>60</v>
      </c>
      <c r="L8" s="42">
        <f t="shared" si="0"/>
        <v>12</v>
      </c>
      <c r="M8" s="4">
        <v>20</v>
      </c>
      <c r="N8" s="42">
        <f t="shared" si="1"/>
        <v>60</v>
      </c>
    </row>
    <row r="9" spans="1:14" ht="15">
      <c r="A9" s="55" t="s">
        <v>45</v>
      </c>
      <c r="B9" s="4">
        <v>60</v>
      </c>
      <c r="C9" s="4">
        <v>200</v>
      </c>
      <c r="D9" s="4">
        <v>60</v>
      </c>
      <c r="E9" s="4">
        <v>60</v>
      </c>
      <c r="F9" s="4">
        <v>180</v>
      </c>
      <c r="G9" s="4">
        <v>30</v>
      </c>
      <c r="H9" s="4">
        <v>220</v>
      </c>
      <c r="I9" s="4">
        <v>220</v>
      </c>
      <c r="J9" s="4">
        <v>60</v>
      </c>
      <c r="K9" s="4">
        <v>30</v>
      </c>
      <c r="L9" s="42">
        <f t="shared" si="0"/>
        <v>112</v>
      </c>
      <c r="M9" s="4">
        <v>187</v>
      </c>
      <c r="N9" s="42">
        <f t="shared" si="1"/>
        <v>59.893048128342244</v>
      </c>
    </row>
    <row r="10" spans="1:14" ht="15">
      <c r="A10" s="55" t="s">
        <v>46</v>
      </c>
      <c r="B10" s="4">
        <v>161</v>
      </c>
      <c r="C10" s="4">
        <v>225</v>
      </c>
      <c r="D10" s="4">
        <v>220</v>
      </c>
      <c r="E10" s="4">
        <v>193</v>
      </c>
      <c r="F10" s="4">
        <v>150</v>
      </c>
      <c r="G10" s="4">
        <v>228</v>
      </c>
      <c r="H10" s="4">
        <v>178.5</v>
      </c>
      <c r="I10" s="4">
        <v>186</v>
      </c>
      <c r="J10" s="4">
        <v>171</v>
      </c>
      <c r="K10" s="4">
        <v>175.5</v>
      </c>
      <c r="L10" s="42">
        <f t="shared" si="0"/>
        <v>188.8</v>
      </c>
      <c r="M10" s="4">
        <v>320</v>
      </c>
      <c r="N10" s="42">
        <f t="shared" si="1"/>
        <v>59.00000000000001</v>
      </c>
    </row>
    <row r="11" spans="1:14" ht="15">
      <c r="A11" s="56" t="s">
        <v>106</v>
      </c>
      <c r="B11" s="4">
        <v>100</v>
      </c>
      <c r="C11" s="4">
        <v>100</v>
      </c>
      <c r="D11" s="4">
        <v>65</v>
      </c>
      <c r="E11" s="4">
        <v>100</v>
      </c>
      <c r="F11" s="4">
        <v>100</v>
      </c>
      <c r="G11" s="4">
        <v>65</v>
      </c>
      <c r="H11" s="4">
        <v>100</v>
      </c>
      <c r="I11" s="4">
        <v>100</v>
      </c>
      <c r="J11" s="4">
        <v>100</v>
      </c>
      <c r="K11" s="4">
        <v>145</v>
      </c>
      <c r="L11" s="42">
        <f t="shared" si="0"/>
        <v>97.5</v>
      </c>
      <c r="M11" s="4">
        <v>185</v>
      </c>
      <c r="N11" s="42">
        <f t="shared" si="1"/>
        <v>52.702702702702695</v>
      </c>
    </row>
    <row r="12" spans="1:14" ht="15">
      <c r="A12" s="56" t="s">
        <v>107</v>
      </c>
      <c r="B12" s="4">
        <v>200</v>
      </c>
      <c r="C12" s="4"/>
      <c r="D12" s="4"/>
      <c r="E12" s="4"/>
      <c r="F12" s="4">
        <v>200</v>
      </c>
      <c r="G12" s="4">
        <v>200</v>
      </c>
      <c r="H12" s="4"/>
      <c r="I12" s="4">
        <v>200</v>
      </c>
      <c r="J12" s="4">
        <v>200</v>
      </c>
      <c r="K12" s="4"/>
      <c r="L12" s="42">
        <f t="shared" si="0"/>
        <v>100</v>
      </c>
      <c r="M12" s="4">
        <v>200</v>
      </c>
      <c r="N12" s="42">
        <f t="shared" si="1"/>
        <v>50</v>
      </c>
    </row>
    <row r="13" spans="1:14" ht="15">
      <c r="A13" s="55" t="s">
        <v>47</v>
      </c>
      <c r="B13" s="4"/>
      <c r="C13" s="4">
        <v>30</v>
      </c>
      <c r="D13" s="4"/>
      <c r="E13" s="4">
        <v>25</v>
      </c>
      <c r="F13" s="4"/>
      <c r="G13" s="4"/>
      <c r="H13" s="4">
        <v>20</v>
      </c>
      <c r="I13" s="4">
        <v>25</v>
      </c>
      <c r="J13" s="4"/>
      <c r="K13" s="4"/>
      <c r="L13" s="42">
        <f t="shared" si="0"/>
        <v>10</v>
      </c>
      <c r="M13" s="4">
        <v>20</v>
      </c>
      <c r="N13" s="42">
        <f t="shared" si="1"/>
        <v>50</v>
      </c>
    </row>
    <row r="14" spans="1:14" ht="15">
      <c r="A14" s="103" t="s">
        <v>172</v>
      </c>
      <c r="B14" s="4">
        <v>68</v>
      </c>
      <c r="C14" s="4">
        <v>40</v>
      </c>
      <c r="D14" s="4"/>
      <c r="E14" s="4">
        <v>68</v>
      </c>
      <c r="F14" s="4">
        <v>40</v>
      </c>
      <c r="G14" s="4">
        <v>68</v>
      </c>
      <c r="H14" s="4">
        <v>68</v>
      </c>
      <c r="I14" s="4"/>
      <c r="J14" s="4">
        <v>76</v>
      </c>
      <c r="K14" s="4">
        <v>40</v>
      </c>
      <c r="L14" s="42">
        <f t="shared" si="0"/>
        <v>46.8</v>
      </c>
      <c r="M14" s="4">
        <v>78</v>
      </c>
      <c r="N14" s="42">
        <f t="shared" si="1"/>
        <v>60</v>
      </c>
    </row>
    <row r="15" spans="1:14" ht="15">
      <c r="A15" s="103" t="s">
        <v>171</v>
      </c>
      <c r="B15" s="4"/>
      <c r="C15" s="4">
        <v>200</v>
      </c>
      <c r="D15" s="4"/>
      <c r="E15" s="4"/>
      <c r="F15" s="4"/>
      <c r="G15" s="4"/>
      <c r="H15" s="4"/>
      <c r="I15" s="4"/>
      <c r="J15" s="4"/>
      <c r="K15" s="4"/>
      <c r="L15" s="42">
        <f t="shared" si="0"/>
        <v>20</v>
      </c>
      <c r="M15" s="4">
        <v>40</v>
      </c>
      <c r="N15" s="42">
        <f t="shared" si="1"/>
        <v>50</v>
      </c>
    </row>
    <row r="16" spans="1:14" ht="15">
      <c r="A16" s="55" t="s">
        <v>109</v>
      </c>
      <c r="B16" s="4"/>
      <c r="C16" s="4"/>
      <c r="D16" s="4">
        <v>30</v>
      </c>
      <c r="E16" s="4"/>
      <c r="F16" s="4">
        <v>100</v>
      </c>
      <c r="G16" s="4"/>
      <c r="H16" s="4"/>
      <c r="I16" s="4"/>
      <c r="J16" s="4">
        <v>40</v>
      </c>
      <c r="K16" s="4">
        <v>100</v>
      </c>
      <c r="L16" s="42">
        <f t="shared" si="0"/>
        <v>27</v>
      </c>
      <c r="M16" s="4">
        <v>53</v>
      </c>
      <c r="N16" s="42">
        <f t="shared" si="1"/>
        <v>50.943396226415096</v>
      </c>
    </row>
    <row r="17" spans="1:14" ht="15">
      <c r="A17" s="103" t="s">
        <v>126</v>
      </c>
      <c r="B17" s="4"/>
      <c r="C17" s="4"/>
      <c r="D17" s="4">
        <v>150</v>
      </c>
      <c r="E17" s="4">
        <v>55</v>
      </c>
      <c r="F17" s="4"/>
      <c r="G17" s="4"/>
      <c r="H17" s="4"/>
      <c r="I17" s="4">
        <v>180</v>
      </c>
      <c r="J17" s="4"/>
      <c r="K17" s="4"/>
      <c r="L17" s="42">
        <f t="shared" si="0"/>
        <v>38.5</v>
      </c>
      <c r="M17" s="4">
        <v>77</v>
      </c>
      <c r="N17" s="42">
        <f t="shared" si="1"/>
        <v>50</v>
      </c>
    </row>
    <row r="18" spans="1:14" ht="15">
      <c r="A18" s="117" t="s">
        <v>175</v>
      </c>
      <c r="B18" s="4">
        <v>206</v>
      </c>
      <c r="C18" s="4">
        <v>200</v>
      </c>
      <c r="D18" s="4">
        <v>256</v>
      </c>
      <c r="E18" s="4">
        <v>256</v>
      </c>
      <c r="F18" s="4">
        <v>200</v>
      </c>
      <c r="G18" s="4">
        <v>156</v>
      </c>
      <c r="H18" s="4">
        <v>206</v>
      </c>
      <c r="I18" s="4">
        <v>150</v>
      </c>
      <c r="J18" s="4">
        <v>256</v>
      </c>
      <c r="K18" s="4">
        <v>100</v>
      </c>
      <c r="L18" s="42">
        <f t="shared" si="0"/>
        <v>198.6</v>
      </c>
      <c r="M18" s="4">
        <v>350</v>
      </c>
      <c r="N18" s="42">
        <f t="shared" si="1"/>
        <v>56.74285714285714</v>
      </c>
    </row>
    <row r="19" spans="1:14" ht="15">
      <c r="A19" s="117" t="s">
        <v>176</v>
      </c>
      <c r="B19" s="4">
        <v>200</v>
      </c>
      <c r="C19" s="4"/>
      <c r="D19" s="4">
        <v>200</v>
      </c>
      <c r="E19" s="4"/>
      <c r="F19" s="4">
        <v>200</v>
      </c>
      <c r="G19" s="4"/>
      <c r="H19" s="4">
        <v>200</v>
      </c>
      <c r="I19" s="4"/>
      <c r="J19" s="4">
        <v>200</v>
      </c>
      <c r="K19" s="4"/>
      <c r="L19" s="42">
        <f t="shared" si="0"/>
        <v>100</v>
      </c>
      <c r="M19" s="4">
        <v>180</v>
      </c>
      <c r="N19" s="42">
        <f t="shared" si="1"/>
        <v>55.55555555555556</v>
      </c>
    </row>
    <row r="20" spans="1:14" ht="15">
      <c r="A20" s="103" t="s">
        <v>173</v>
      </c>
      <c r="B20" s="4"/>
      <c r="C20" s="4">
        <v>180</v>
      </c>
      <c r="D20" s="4"/>
      <c r="E20" s="4"/>
      <c r="F20" s="4"/>
      <c r="G20" s="4"/>
      <c r="H20" s="4"/>
      <c r="I20" s="4">
        <v>180</v>
      </c>
      <c r="J20" s="4"/>
      <c r="K20" s="4"/>
      <c r="L20" s="42">
        <f t="shared" si="0"/>
        <v>36</v>
      </c>
      <c r="M20" s="4">
        <v>60</v>
      </c>
      <c r="N20" s="42">
        <f t="shared" si="1"/>
        <v>60</v>
      </c>
    </row>
    <row r="21" spans="1:14" ht="15">
      <c r="A21" s="55" t="s">
        <v>48</v>
      </c>
      <c r="B21" s="4">
        <v>10</v>
      </c>
      <c r="C21" s="4"/>
      <c r="D21" s="4">
        <v>10</v>
      </c>
      <c r="E21" s="4">
        <v>10</v>
      </c>
      <c r="F21" s="4"/>
      <c r="G21" s="4">
        <v>15</v>
      </c>
      <c r="H21" s="4">
        <v>15</v>
      </c>
      <c r="I21" s="4"/>
      <c r="J21" s="4">
        <v>15</v>
      </c>
      <c r="K21" s="4">
        <v>15</v>
      </c>
      <c r="L21" s="42">
        <f t="shared" si="0"/>
        <v>9</v>
      </c>
      <c r="M21" s="4">
        <v>15</v>
      </c>
      <c r="N21" s="42">
        <f t="shared" si="1"/>
        <v>60</v>
      </c>
    </row>
    <row r="22" spans="1:14" ht="15">
      <c r="A22" s="55" t="s">
        <v>49</v>
      </c>
      <c r="B22" s="4"/>
      <c r="C22" s="4">
        <v>25</v>
      </c>
      <c r="D22" s="4">
        <v>10</v>
      </c>
      <c r="E22" s="4">
        <v>10</v>
      </c>
      <c r="F22" s="4"/>
      <c r="G22" s="4"/>
      <c r="H22" s="4">
        <v>10</v>
      </c>
      <c r="I22" s="4"/>
      <c r="J22" s="4"/>
      <c r="K22" s="4"/>
      <c r="L22" s="42">
        <f t="shared" si="0"/>
        <v>5.5</v>
      </c>
      <c r="M22" s="4">
        <v>10</v>
      </c>
      <c r="N22" s="42">
        <f t="shared" si="1"/>
        <v>55.00000000000001</v>
      </c>
    </row>
    <row r="23" spans="1:14" ht="15">
      <c r="A23" s="55" t="s">
        <v>50</v>
      </c>
      <c r="B23" s="4">
        <v>21</v>
      </c>
      <c r="C23" s="4">
        <v>17</v>
      </c>
      <c r="D23" s="4">
        <v>21</v>
      </c>
      <c r="E23" s="4">
        <v>20</v>
      </c>
      <c r="F23" s="4">
        <v>25</v>
      </c>
      <c r="G23" s="4">
        <v>24</v>
      </c>
      <c r="H23" s="4">
        <v>23.5</v>
      </c>
      <c r="I23" s="4">
        <v>16</v>
      </c>
      <c r="J23" s="4">
        <v>21</v>
      </c>
      <c r="K23" s="4">
        <v>18</v>
      </c>
      <c r="L23" s="42">
        <f t="shared" si="0"/>
        <v>20.65</v>
      </c>
      <c r="M23" s="4">
        <v>35</v>
      </c>
      <c r="N23" s="42">
        <f t="shared" si="1"/>
        <v>59</v>
      </c>
    </row>
    <row r="24" spans="1:14" ht="30">
      <c r="A24" s="56" t="s">
        <v>51</v>
      </c>
      <c r="B24" s="4">
        <v>10</v>
      </c>
      <c r="C24" s="4">
        <v>5</v>
      </c>
      <c r="D24" s="4">
        <v>15</v>
      </c>
      <c r="E24" s="4">
        <v>13.5</v>
      </c>
      <c r="F24" s="4">
        <v>10</v>
      </c>
      <c r="G24" s="4">
        <v>5</v>
      </c>
      <c r="H24" s="4">
        <v>13</v>
      </c>
      <c r="I24" s="4">
        <v>12</v>
      </c>
      <c r="J24" s="4">
        <v>13</v>
      </c>
      <c r="K24" s="4">
        <v>11</v>
      </c>
      <c r="L24" s="42">
        <f t="shared" si="0"/>
        <v>10.75</v>
      </c>
      <c r="M24" s="4">
        <v>18</v>
      </c>
      <c r="N24" s="42">
        <f t="shared" si="1"/>
        <v>59.72222222222222</v>
      </c>
    </row>
    <row r="25" spans="1:14" ht="15">
      <c r="A25" s="55" t="s">
        <v>52</v>
      </c>
      <c r="B25" s="4"/>
      <c r="C25" s="4">
        <v>10</v>
      </c>
      <c r="D25" s="4"/>
      <c r="E25" s="4"/>
      <c r="F25" s="4">
        <v>102</v>
      </c>
      <c r="G25" s="4"/>
      <c r="H25" s="4"/>
      <c r="I25" s="4">
        <v>10</v>
      </c>
      <c r="J25" s="4"/>
      <c r="K25" s="4">
        <v>102</v>
      </c>
      <c r="L25" s="42">
        <f t="shared" si="0"/>
        <v>22.4</v>
      </c>
      <c r="M25" s="4">
        <v>40</v>
      </c>
      <c r="N25" s="42">
        <f t="shared" si="1"/>
        <v>55.99999999999999</v>
      </c>
    </row>
    <row r="26" spans="1:14" ht="15">
      <c r="A26" s="56" t="s">
        <v>108</v>
      </c>
      <c r="B26" s="4">
        <v>15.5</v>
      </c>
      <c r="C26" s="4">
        <v>24.5</v>
      </c>
      <c r="D26" s="4">
        <v>22.5</v>
      </c>
      <c r="E26" s="4">
        <v>20.5</v>
      </c>
      <c r="F26" s="4">
        <v>15</v>
      </c>
      <c r="G26" s="4">
        <v>14.5</v>
      </c>
      <c r="H26" s="4">
        <v>21.5</v>
      </c>
      <c r="I26" s="4">
        <v>20.5</v>
      </c>
      <c r="J26" s="4">
        <v>15.5</v>
      </c>
      <c r="K26" s="4">
        <v>15</v>
      </c>
      <c r="L26" s="42">
        <f t="shared" si="0"/>
        <v>18.5</v>
      </c>
      <c r="M26" s="4">
        <v>35</v>
      </c>
      <c r="N26" s="42">
        <f t="shared" si="1"/>
        <v>52.85714285714286</v>
      </c>
    </row>
    <row r="27" spans="1:14" ht="30">
      <c r="A27" s="117" t="s">
        <v>174</v>
      </c>
      <c r="B27" s="4"/>
      <c r="C27" s="4"/>
      <c r="D27" s="4">
        <v>40</v>
      </c>
      <c r="E27" s="4"/>
      <c r="F27" s="4"/>
      <c r="G27" s="4">
        <v>40</v>
      </c>
      <c r="H27" s="4"/>
      <c r="I27" s="4"/>
      <c r="J27" s="4"/>
      <c r="K27" s="4"/>
      <c r="L27" s="42">
        <f t="shared" si="0"/>
        <v>8</v>
      </c>
      <c r="M27" s="4">
        <v>15</v>
      </c>
      <c r="N27" s="42">
        <f t="shared" si="1"/>
        <v>53.333333333333336</v>
      </c>
    </row>
    <row r="28" spans="1:14" ht="15">
      <c r="A28" s="55" t="s">
        <v>53</v>
      </c>
      <c r="B28" s="4">
        <v>2.5</v>
      </c>
      <c r="C28" s="4"/>
      <c r="D28" s="4"/>
      <c r="E28" s="4">
        <v>2.5</v>
      </c>
      <c r="F28" s="4"/>
      <c r="G28" s="4"/>
      <c r="H28" s="4">
        <v>2.5</v>
      </c>
      <c r="I28" s="4"/>
      <c r="J28" s="4"/>
      <c r="K28" s="4">
        <v>2.5</v>
      </c>
      <c r="L28" s="42">
        <f t="shared" si="0"/>
        <v>1</v>
      </c>
      <c r="M28" s="4">
        <v>2</v>
      </c>
      <c r="N28" s="42">
        <f t="shared" si="1"/>
        <v>50</v>
      </c>
    </row>
    <row r="29" spans="1:14" ht="15">
      <c r="A29" s="55" t="s">
        <v>54</v>
      </c>
      <c r="B29" s="4"/>
      <c r="C29" s="4">
        <v>3</v>
      </c>
      <c r="D29" s="4"/>
      <c r="E29" s="4"/>
      <c r="F29" s="4">
        <v>3</v>
      </c>
      <c r="G29" s="4"/>
      <c r="H29" s="4"/>
      <c r="I29" s="4"/>
      <c r="J29" s="4"/>
      <c r="K29" s="4"/>
      <c r="L29" s="42">
        <f t="shared" si="0"/>
        <v>0.6</v>
      </c>
      <c r="M29" s="4">
        <v>1.2</v>
      </c>
      <c r="N29" s="42">
        <f t="shared" si="1"/>
        <v>50</v>
      </c>
    </row>
    <row r="30" spans="1:14" ht="15">
      <c r="A30" s="55" t="s">
        <v>65</v>
      </c>
      <c r="B30" s="4"/>
      <c r="C30" s="4"/>
      <c r="D30" s="4">
        <v>6</v>
      </c>
      <c r="E30" s="4"/>
      <c r="F30" s="4"/>
      <c r="G30" s="4"/>
      <c r="H30" s="4"/>
      <c r="I30" s="4"/>
      <c r="J30" s="4">
        <v>6</v>
      </c>
      <c r="K30" s="4"/>
      <c r="L30" s="42">
        <f t="shared" si="0"/>
        <v>1.2</v>
      </c>
      <c r="M30" s="4">
        <v>2</v>
      </c>
      <c r="N30" s="42">
        <f t="shared" si="1"/>
        <v>60</v>
      </c>
    </row>
    <row r="31" spans="1:14" ht="15">
      <c r="A31" s="55" t="s">
        <v>66</v>
      </c>
      <c r="B31" s="4"/>
      <c r="C31" s="4">
        <v>0.3</v>
      </c>
      <c r="D31" s="4"/>
      <c r="E31" s="4">
        <v>0.3</v>
      </c>
      <c r="F31" s="4"/>
      <c r="G31" s="4">
        <v>0.3</v>
      </c>
      <c r="H31" s="4"/>
      <c r="I31" s="4">
        <v>0.3</v>
      </c>
      <c r="J31" s="4"/>
      <c r="K31" s="4">
        <v>0.3</v>
      </c>
      <c r="L31" s="42">
        <f t="shared" si="0"/>
        <v>0.15</v>
      </c>
      <c r="M31" s="4">
        <v>0.3</v>
      </c>
      <c r="N31" s="42">
        <f t="shared" si="1"/>
        <v>50</v>
      </c>
    </row>
    <row r="32" spans="1:14" ht="15">
      <c r="A32" s="103" t="s">
        <v>64</v>
      </c>
      <c r="B32" s="4"/>
      <c r="C32" s="4"/>
      <c r="D32" s="4"/>
      <c r="E32" s="4">
        <v>20</v>
      </c>
      <c r="F32" s="4"/>
      <c r="G32" s="4"/>
      <c r="H32" s="4"/>
      <c r="I32" s="4"/>
      <c r="J32" s="4"/>
      <c r="K32" s="4"/>
      <c r="L32" s="42">
        <f t="shared" si="0"/>
        <v>2</v>
      </c>
      <c r="M32" s="4">
        <v>4</v>
      </c>
      <c r="N32" s="42">
        <f t="shared" si="1"/>
        <v>50</v>
      </c>
    </row>
    <row r="33" spans="1:14" ht="15">
      <c r="A33" s="55" t="s">
        <v>55</v>
      </c>
      <c r="B33" s="4">
        <v>3</v>
      </c>
      <c r="C33" s="4">
        <v>3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2">
        <f t="shared" si="0"/>
        <v>3</v>
      </c>
      <c r="M33" s="4">
        <v>5</v>
      </c>
      <c r="N33" s="42">
        <f t="shared" si="1"/>
        <v>60</v>
      </c>
    </row>
    <row r="34" spans="1:14" ht="15">
      <c r="A34" s="104" t="s">
        <v>127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2">
        <f t="shared" si="0"/>
        <v>1</v>
      </c>
      <c r="M34" s="4">
        <v>2</v>
      </c>
      <c r="N34" s="42">
        <f t="shared" si="1"/>
        <v>50</v>
      </c>
    </row>
  </sheetData>
  <sheetProtection/>
  <mergeCells count="1">
    <mergeCell ref="A1:N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zoomScalePageLayoutView="0" workbookViewId="0" topLeftCell="A1">
      <selection activeCell="K1" sqref="K1:N6"/>
    </sheetView>
  </sheetViews>
  <sheetFormatPr defaultColWidth="9.140625" defaultRowHeight="15"/>
  <cols>
    <col min="5" max="5" width="9.140625" style="0" customWidth="1"/>
    <col min="10" max="10" width="18.421875" style="0" customWidth="1"/>
  </cols>
  <sheetData>
    <row r="1" spans="1:17" ht="15">
      <c r="A1" s="173"/>
      <c r="B1" s="174"/>
      <c r="C1" s="174"/>
      <c r="D1" s="174"/>
      <c r="E1" s="174"/>
      <c r="F1" s="174"/>
      <c r="G1" s="174"/>
      <c r="H1" s="174"/>
      <c r="I1" s="175"/>
      <c r="J1" s="173"/>
      <c r="K1" s="173" t="s">
        <v>56</v>
      </c>
      <c r="L1" s="173"/>
      <c r="M1" s="173"/>
      <c r="N1" s="176"/>
      <c r="O1" s="176"/>
      <c r="P1" s="176"/>
      <c r="Q1" s="176"/>
    </row>
    <row r="2" spans="1:17" ht="15">
      <c r="A2" s="173"/>
      <c r="B2" s="174"/>
      <c r="C2" s="174"/>
      <c r="D2" s="174"/>
      <c r="E2" s="174"/>
      <c r="F2" s="174"/>
      <c r="G2" s="174"/>
      <c r="H2" s="174"/>
      <c r="I2" s="173"/>
      <c r="J2" s="173"/>
      <c r="K2" s="173"/>
      <c r="L2" s="173"/>
      <c r="M2" s="173"/>
      <c r="N2" s="176"/>
      <c r="O2" s="176"/>
      <c r="P2" s="176"/>
      <c r="Q2" s="176"/>
    </row>
    <row r="3" spans="1:17" ht="1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6"/>
      <c r="O3" s="176"/>
      <c r="P3" s="176"/>
      <c r="Q3" s="176"/>
    </row>
    <row r="4" spans="1:17" ht="1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6"/>
      <c r="O4" s="176"/>
      <c r="P4" s="176"/>
      <c r="Q4" s="176"/>
    </row>
    <row r="5" spans="1:17" ht="15">
      <c r="A5" s="173"/>
      <c r="B5" s="173"/>
      <c r="C5" s="173"/>
      <c r="D5" s="173"/>
      <c r="E5" s="173"/>
      <c r="F5" s="173"/>
      <c r="G5" s="173"/>
      <c r="H5" s="173"/>
      <c r="I5" s="177"/>
      <c r="J5" s="173"/>
      <c r="K5" s="173" t="s">
        <v>223</v>
      </c>
      <c r="L5" s="173"/>
      <c r="M5" s="174"/>
      <c r="N5" s="178"/>
      <c r="O5" s="176"/>
      <c r="P5" s="176"/>
      <c r="Q5" s="176"/>
    </row>
    <row r="6" spans="1:17" ht="1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 t="s">
        <v>224</v>
      </c>
      <c r="L6" s="173"/>
      <c r="M6" s="173" t="s">
        <v>212</v>
      </c>
      <c r="N6" s="176"/>
      <c r="O6" s="176"/>
      <c r="P6" s="176"/>
      <c r="Q6" s="176"/>
    </row>
    <row r="7" spans="1:17" ht="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6"/>
      <c r="O7" s="176"/>
      <c r="P7" s="176"/>
      <c r="Q7" s="176"/>
    </row>
    <row r="8" spans="1:17" ht="18.75">
      <c r="A8" s="179" t="s">
        <v>225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80"/>
      <c r="Q8" s="180"/>
    </row>
    <row r="9" spans="1:17" ht="15.75" customHeight="1">
      <c r="A9" s="181" t="s">
        <v>226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0"/>
      <c r="P9" s="180"/>
      <c r="Q9" s="180"/>
    </row>
    <row r="10" spans="1:17" ht="23.25" customHeight="1">
      <c r="A10" s="182"/>
      <c r="B10" s="183"/>
      <c r="C10" s="182"/>
      <c r="D10" s="182"/>
      <c r="E10" s="183"/>
      <c r="F10" s="184" t="s">
        <v>227</v>
      </c>
      <c r="G10" s="185"/>
      <c r="H10" s="185"/>
      <c r="I10" s="185"/>
      <c r="J10" s="185"/>
      <c r="K10" s="184"/>
      <c r="L10" s="185"/>
      <c r="M10" s="185"/>
      <c r="N10" s="185"/>
      <c r="O10" s="185"/>
      <c r="P10" s="186"/>
      <c r="Q10" s="186"/>
    </row>
    <row r="11" spans="1:17" ht="18.75">
      <c r="A11" s="182"/>
      <c r="B11" s="183"/>
      <c r="C11" s="182"/>
      <c r="D11" s="180"/>
      <c r="E11" s="180"/>
      <c r="F11" s="184" t="s">
        <v>228</v>
      </c>
      <c r="G11" s="185"/>
      <c r="H11" s="185"/>
      <c r="I11" s="185"/>
      <c r="J11" s="185"/>
      <c r="K11" s="184"/>
      <c r="L11" s="185"/>
      <c r="M11" s="185"/>
      <c r="N11" s="185"/>
      <c r="O11" s="185"/>
      <c r="P11" s="180"/>
      <c r="Q11" s="180"/>
    </row>
    <row r="12" spans="1:17" ht="19.5" customHeight="1">
      <c r="A12" s="187"/>
      <c r="B12" s="76"/>
      <c r="C12" s="177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76"/>
      <c r="P12" s="176"/>
      <c r="Q12" s="176"/>
    </row>
    <row r="13" spans="1:17" ht="15">
      <c r="A13" s="174"/>
      <c r="B13" s="178"/>
      <c r="C13" s="178"/>
      <c r="D13" s="178"/>
      <c r="E13" s="178"/>
      <c r="F13" s="174"/>
      <c r="G13" s="178"/>
      <c r="H13" s="178"/>
      <c r="I13" s="178"/>
      <c r="J13" s="178"/>
      <c r="K13" s="174"/>
      <c r="L13" s="178"/>
      <c r="M13" s="178"/>
      <c r="N13" s="178"/>
      <c r="O13" s="178"/>
      <c r="P13" s="176"/>
      <c r="Q13" s="176"/>
    </row>
    <row r="14" spans="1:17" ht="15">
      <c r="A14" s="173"/>
      <c r="B14" s="173"/>
      <c r="C14" s="177"/>
      <c r="D14" s="188"/>
      <c r="E14" s="188"/>
      <c r="F14" s="174"/>
      <c r="G14" s="178"/>
      <c r="H14" s="178"/>
      <c r="I14" s="178"/>
      <c r="J14" s="178"/>
      <c r="K14" s="174"/>
      <c r="L14" s="178"/>
      <c r="M14" s="178"/>
      <c r="N14" s="178"/>
      <c r="O14" s="178"/>
      <c r="P14" s="176"/>
      <c r="Q14" s="176"/>
    </row>
    <row r="15" spans="1:17" ht="15">
      <c r="A15" s="187"/>
      <c r="B15" s="76"/>
      <c r="C15" s="177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76"/>
      <c r="P15" s="176"/>
      <c r="Q15" s="176"/>
    </row>
    <row r="16" spans="1:17" ht="15">
      <c r="A16" s="174"/>
      <c r="B16" s="178"/>
      <c r="C16" s="178"/>
      <c r="D16" s="178"/>
      <c r="E16" s="189"/>
      <c r="F16" s="175"/>
      <c r="G16" s="175"/>
      <c r="H16" s="175"/>
      <c r="I16" s="175"/>
      <c r="J16" s="176"/>
      <c r="K16" s="175"/>
      <c r="L16" s="175"/>
      <c r="M16" s="175"/>
      <c r="N16" s="175"/>
      <c r="O16" s="176"/>
      <c r="P16" s="176"/>
      <c r="Q16" s="176"/>
    </row>
    <row r="17" spans="1:17" ht="15">
      <c r="A17" s="174"/>
      <c r="B17" s="178"/>
      <c r="C17" s="178"/>
      <c r="D17" s="178"/>
      <c r="E17" s="178"/>
      <c r="F17" s="175"/>
      <c r="G17" s="175"/>
      <c r="H17" s="175"/>
      <c r="I17" s="175"/>
      <c r="J17" s="176"/>
      <c r="K17" s="190"/>
      <c r="L17" s="190"/>
      <c r="M17" s="190"/>
      <c r="N17" s="190"/>
      <c r="O17" s="190"/>
      <c r="P17" s="190"/>
      <c r="Q17" s="176"/>
    </row>
    <row r="18" spans="1:17" ht="15">
      <c r="A18" s="174"/>
      <c r="B18" s="178"/>
      <c r="C18" s="178"/>
      <c r="D18" s="178"/>
      <c r="E18" s="178"/>
      <c r="F18" s="176"/>
      <c r="G18" s="176"/>
      <c r="H18" s="176"/>
      <c r="I18" s="176"/>
      <c r="J18" s="176"/>
      <c r="K18" s="190"/>
      <c r="L18" s="190"/>
      <c r="M18" s="190"/>
      <c r="N18" s="190"/>
      <c r="O18" s="190"/>
      <c r="P18" s="190"/>
      <c r="Q18" s="176"/>
    </row>
    <row r="19" spans="1:17" ht="15">
      <c r="A19" s="173"/>
      <c r="B19" s="173"/>
      <c r="C19" s="187"/>
      <c r="D19" s="76"/>
      <c r="E19" s="76"/>
      <c r="F19" s="174"/>
      <c r="G19" s="178"/>
      <c r="H19" s="178"/>
      <c r="I19" s="178"/>
      <c r="J19" s="178"/>
      <c r="K19" s="174"/>
      <c r="L19" s="178"/>
      <c r="M19" s="178"/>
      <c r="N19" s="178"/>
      <c r="O19" s="178"/>
      <c r="P19" s="175"/>
      <c r="Q19" s="175"/>
    </row>
    <row r="20" spans="1:17" ht="15">
      <c r="A20" s="174"/>
      <c r="B20" s="178"/>
      <c r="C20" s="178"/>
      <c r="D20" s="178"/>
      <c r="E20" s="178"/>
      <c r="F20" s="175"/>
      <c r="G20" s="175"/>
      <c r="H20" s="175"/>
      <c r="I20" s="175"/>
      <c r="J20" s="176"/>
      <c r="K20" s="191"/>
      <c r="L20" s="192"/>
      <c r="M20" s="192"/>
      <c r="N20" s="192"/>
      <c r="O20" s="192"/>
      <c r="P20" s="192"/>
      <c r="Q20" s="176"/>
    </row>
    <row r="21" spans="1:17" ht="15">
      <c r="A21" s="174"/>
      <c r="B21" s="178"/>
      <c r="C21" s="178"/>
      <c r="D21" s="178"/>
      <c r="E21" s="178"/>
      <c r="F21" s="187"/>
      <c r="G21" s="76"/>
      <c r="H21" s="76"/>
      <c r="I21" s="76"/>
      <c r="J21" s="76"/>
      <c r="K21" s="174"/>
      <c r="L21" s="175"/>
      <c r="M21" s="175"/>
      <c r="N21" s="175"/>
      <c r="O21" s="175"/>
      <c r="P21" s="175"/>
      <c r="Q21" s="176"/>
    </row>
    <row r="22" spans="1:17" ht="15">
      <c r="A22" s="174"/>
      <c r="B22" s="178"/>
      <c r="C22" s="178"/>
      <c r="D22" s="178"/>
      <c r="E22" s="178"/>
      <c r="F22" s="190"/>
      <c r="G22" s="190"/>
      <c r="H22" s="190"/>
      <c r="I22" s="190"/>
      <c r="J22" s="175"/>
      <c r="K22" s="190"/>
      <c r="L22" s="190"/>
      <c r="M22" s="190"/>
      <c r="N22" s="190"/>
      <c r="O22" s="175"/>
      <c r="P22" s="175"/>
      <c r="Q22" s="175"/>
    </row>
    <row r="23" spans="1:17" ht="15">
      <c r="A23" s="174"/>
      <c r="B23" s="174"/>
      <c r="C23" s="174"/>
      <c r="D23" s="174"/>
      <c r="E23" s="174"/>
      <c r="F23" s="174"/>
      <c r="G23" s="178"/>
      <c r="H23" s="178"/>
      <c r="I23" s="178"/>
      <c r="J23" s="178"/>
      <c r="K23" s="174"/>
      <c r="L23" s="178"/>
      <c r="M23" s="178"/>
      <c r="N23" s="178"/>
      <c r="O23" s="178"/>
      <c r="P23" s="176"/>
      <c r="Q23" s="176"/>
    </row>
    <row r="24" spans="1:17" ht="15">
      <c r="A24" s="174"/>
      <c r="B24" s="178"/>
      <c r="C24" s="178"/>
      <c r="D24" s="178"/>
      <c r="E24" s="178"/>
      <c r="F24" s="187"/>
      <c r="G24" s="187"/>
      <c r="H24" s="187"/>
      <c r="I24" s="187"/>
      <c r="J24" s="187"/>
      <c r="K24" s="174"/>
      <c r="L24" s="174"/>
      <c r="M24" s="174"/>
      <c r="N24" s="174"/>
      <c r="O24" s="174"/>
      <c r="P24" s="176"/>
      <c r="Q24" s="176"/>
    </row>
    <row r="25" spans="1:17" ht="15">
      <c r="A25" s="189"/>
      <c r="B25" s="189"/>
      <c r="C25" s="189"/>
      <c r="D25" s="189"/>
      <c r="E25" s="189"/>
      <c r="F25" s="175"/>
      <c r="G25" s="175"/>
      <c r="H25" s="175"/>
      <c r="I25" s="175"/>
      <c r="J25" s="176"/>
      <c r="K25" s="190"/>
      <c r="L25" s="190"/>
      <c r="M25" s="190"/>
      <c r="N25" s="190"/>
      <c r="O25" s="190"/>
      <c r="P25" s="190"/>
      <c r="Q25" s="176"/>
    </row>
    <row r="26" spans="1:17" ht="15">
      <c r="A26" s="190"/>
      <c r="B26" s="190"/>
      <c r="C26" s="190"/>
      <c r="D26" s="190"/>
      <c r="E26" s="176"/>
      <c r="F26" s="175"/>
      <c r="G26" s="175"/>
      <c r="H26" s="175"/>
      <c r="I26" s="175"/>
      <c r="J26" s="175"/>
      <c r="K26" s="190"/>
      <c r="L26" s="190"/>
      <c r="M26" s="190"/>
      <c r="N26" s="190"/>
      <c r="O26" s="190"/>
      <c r="P26" s="190"/>
      <c r="Q26" s="176"/>
    </row>
    <row r="27" spans="1:17" ht="15">
      <c r="A27" s="190"/>
      <c r="B27" s="190"/>
      <c r="C27" s="190"/>
      <c r="D27" s="190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7" ht="15">
      <c r="A28" s="174"/>
      <c r="B28" s="178"/>
      <c r="C28" s="178"/>
      <c r="D28" s="178"/>
      <c r="E28" s="178"/>
      <c r="F28" s="174"/>
      <c r="G28" s="175"/>
      <c r="H28" s="175"/>
      <c r="I28" s="175"/>
      <c r="J28" s="193"/>
      <c r="K28" s="175"/>
      <c r="L28" s="175"/>
      <c r="M28" s="175"/>
      <c r="N28" s="175"/>
      <c r="O28" s="175"/>
      <c r="P28" s="175"/>
      <c r="Q28" s="175"/>
    </row>
    <row r="29" spans="1:17" ht="15">
      <c r="A29" s="174"/>
      <c r="B29" s="174"/>
      <c r="C29" s="174"/>
      <c r="D29" s="174"/>
      <c r="E29" s="174"/>
      <c r="F29" s="174"/>
      <c r="G29" s="175"/>
      <c r="H29" s="175"/>
      <c r="I29" s="175"/>
      <c r="J29" s="176"/>
      <c r="K29" s="175"/>
      <c r="L29" s="175"/>
      <c r="M29" s="175"/>
      <c r="N29" s="175"/>
      <c r="O29" s="176"/>
      <c r="P29" s="176"/>
      <c r="Q29" s="176"/>
    </row>
    <row r="30" spans="1:17" ht="15">
      <c r="A30" s="189"/>
      <c r="B30" s="189"/>
      <c r="C30" s="189"/>
      <c r="D30" s="189"/>
      <c r="E30" s="189"/>
      <c r="F30" s="176"/>
      <c r="G30" s="176"/>
      <c r="H30" s="176"/>
      <c r="I30" s="176"/>
      <c r="J30" s="190"/>
      <c r="K30" s="190"/>
      <c r="L30" s="190"/>
      <c r="M30" s="190"/>
      <c r="N30" s="190"/>
      <c r="O30" s="190"/>
      <c r="P30" s="176"/>
      <c r="Q30" s="176"/>
    </row>
    <row r="31" spans="1:17" ht="15">
      <c r="A31" s="176"/>
      <c r="B31" s="176"/>
      <c r="C31" s="176"/>
      <c r="D31" s="176"/>
      <c r="E31" s="176"/>
      <c r="F31" s="175"/>
      <c r="G31" s="175"/>
      <c r="H31" s="175"/>
      <c r="I31" s="175"/>
      <c r="J31" s="194"/>
      <c r="K31" s="190"/>
      <c r="L31" s="190"/>
      <c r="M31" s="190"/>
      <c r="N31" s="190"/>
      <c r="O31" s="175"/>
      <c r="P31" s="175"/>
      <c r="Q31" s="175"/>
    </row>
    <row r="32" spans="1:17" ht="15">
      <c r="A32" s="176"/>
      <c r="B32" s="176"/>
      <c r="C32" s="176"/>
      <c r="D32" s="176"/>
      <c r="E32" s="176"/>
      <c r="F32" s="175"/>
      <c r="G32" s="175"/>
      <c r="H32" s="175"/>
      <c r="I32" s="175"/>
      <c r="J32" s="175"/>
      <c r="K32" s="175"/>
      <c r="L32" s="175"/>
      <c r="M32" s="175"/>
      <c r="N32" s="175"/>
      <c r="O32" s="176"/>
      <c r="P32" s="176"/>
      <c r="Q32" s="176"/>
    </row>
    <row r="33" spans="1:17" ht="15">
      <c r="A33" s="176"/>
      <c r="B33" s="176"/>
      <c r="C33" s="176"/>
      <c r="D33" s="176"/>
      <c r="E33" s="176"/>
      <c r="F33" s="176"/>
      <c r="G33" s="176"/>
      <c r="H33" s="176"/>
      <c r="I33" s="176"/>
      <c r="J33" s="191"/>
      <c r="K33" s="192"/>
      <c r="L33" s="192"/>
      <c r="M33" s="192"/>
      <c r="N33" s="192"/>
      <c r="O33" s="192"/>
      <c r="P33" s="176"/>
      <c r="Q33" s="176"/>
    </row>
    <row r="34" spans="1:17" ht="15">
      <c r="A34" s="176"/>
      <c r="B34" s="176"/>
      <c r="C34" s="176"/>
      <c r="D34" s="176"/>
      <c r="E34" s="176"/>
      <c r="F34" s="176"/>
      <c r="G34" s="176"/>
      <c r="H34" s="176"/>
      <c r="I34" s="176"/>
      <c r="J34" s="174"/>
      <c r="K34" s="175"/>
      <c r="L34" s="175"/>
      <c r="M34" s="175"/>
      <c r="N34" s="175"/>
      <c r="O34" s="175"/>
      <c r="P34" s="176"/>
      <c r="Q34" s="176"/>
    </row>
    <row r="35" spans="1:17" ht="15">
      <c r="A35" s="176"/>
      <c r="B35" s="176"/>
      <c r="C35" s="176"/>
      <c r="D35" s="176"/>
      <c r="E35" s="176"/>
      <c r="F35" s="176"/>
      <c r="G35" s="176"/>
      <c r="H35" s="176"/>
      <c r="I35" s="176"/>
      <c r="J35" s="175" t="s">
        <v>229</v>
      </c>
      <c r="K35" s="175"/>
      <c r="L35" s="176"/>
      <c r="M35" s="176"/>
      <c r="N35" s="176"/>
      <c r="O35" s="176"/>
      <c r="P35" s="176"/>
      <c r="Q35" s="176"/>
    </row>
    <row r="36" spans="1:17" ht="15">
      <c r="A36" s="176"/>
      <c r="B36" s="176"/>
      <c r="C36" s="176"/>
      <c r="D36" s="176"/>
      <c r="E36" s="176"/>
      <c r="F36" s="176"/>
      <c r="G36" s="176"/>
      <c r="H36" s="176"/>
      <c r="I36" s="176"/>
      <c r="J36" s="174" t="s">
        <v>230</v>
      </c>
      <c r="K36" s="174"/>
      <c r="L36" s="174"/>
      <c r="M36" s="174"/>
      <c r="N36" s="174"/>
      <c r="O36" s="176"/>
      <c r="P36" s="176"/>
      <c r="Q36" s="176"/>
    </row>
    <row r="37" spans="1:17" ht="15">
      <c r="A37" s="176"/>
      <c r="B37" s="176"/>
      <c r="C37" s="176"/>
      <c r="D37" s="176"/>
      <c r="E37" s="176"/>
      <c r="F37" s="176"/>
      <c r="G37" s="176"/>
      <c r="H37" s="176"/>
      <c r="I37" s="176"/>
      <c r="J37" s="190" t="s">
        <v>231</v>
      </c>
      <c r="K37" s="190"/>
      <c r="L37" s="190"/>
      <c r="M37" s="190"/>
      <c r="N37" s="190"/>
      <c r="O37" s="190"/>
      <c r="P37" s="176"/>
      <c r="Q37" s="176"/>
    </row>
    <row r="38" spans="1:17" ht="15">
      <c r="A38" s="176"/>
      <c r="B38" s="176"/>
      <c r="C38" s="176"/>
      <c r="D38" s="176"/>
      <c r="E38" s="176"/>
      <c r="F38" s="176"/>
      <c r="G38" s="176"/>
      <c r="H38" s="176"/>
      <c r="I38" s="176"/>
      <c r="J38" s="190" t="s">
        <v>232</v>
      </c>
      <c r="K38" s="190"/>
      <c r="L38" s="190"/>
      <c r="M38" s="190"/>
      <c r="N38" s="190"/>
      <c r="O38" s="190"/>
      <c r="P38" s="176"/>
      <c r="Q38" s="176"/>
    </row>
  </sheetData>
  <sheetProtection/>
  <mergeCells count="60">
    <mergeCell ref="J33:O33"/>
    <mergeCell ref="J34:O34"/>
    <mergeCell ref="J35:K35"/>
    <mergeCell ref="J36:N36"/>
    <mergeCell ref="J37:O37"/>
    <mergeCell ref="J38:O38"/>
    <mergeCell ref="K29:N29"/>
    <mergeCell ref="J30:O30"/>
    <mergeCell ref="F31:I31"/>
    <mergeCell ref="K31:Q31"/>
    <mergeCell ref="F32:J32"/>
    <mergeCell ref="K32:N32"/>
    <mergeCell ref="F23:J23"/>
    <mergeCell ref="K23:O23"/>
    <mergeCell ref="K24:O24"/>
    <mergeCell ref="F25:I25"/>
    <mergeCell ref="K25:P25"/>
    <mergeCell ref="A26:D26"/>
    <mergeCell ref="F26:J26"/>
    <mergeCell ref="K26:P26"/>
    <mergeCell ref="F19:J19"/>
    <mergeCell ref="K19:Q19"/>
    <mergeCell ref="F20:I20"/>
    <mergeCell ref="K20:P20"/>
    <mergeCell ref="K21:P21"/>
    <mergeCell ref="F22:J22"/>
    <mergeCell ref="K22:Q22"/>
    <mergeCell ref="A13:E13"/>
    <mergeCell ref="F13:J13"/>
    <mergeCell ref="K13:O13"/>
    <mergeCell ref="F14:J14"/>
    <mergeCell ref="K14:O14"/>
    <mergeCell ref="F16:I16"/>
    <mergeCell ref="K16:N16"/>
    <mergeCell ref="B1:I1"/>
    <mergeCell ref="B2:H2"/>
    <mergeCell ref="M5:N5"/>
    <mergeCell ref="A8:N8"/>
    <mergeCell ref="A9:N9"/>
    <mergeCell ref="F10:J10"/>
    <mergeCell ref="K10:Q10"/>
    <mergeCell ref="A16:D16"/>
    <mergeCell ref="A17:E17"/>
    <mergeCell ref="A18:E18"/>
    <mergeCell ref="F17:I17"/>
    <mergeCell ref="K17:P17"/>
    <mergeCell ref="K18:P18"/>
    <mergeCell ref="F11:J11"/>
    <mergeCell ref="K11:O11"/>
    <mergeCell ref="A24:E24"/>
    <mergeCell ref="A20:E20"/>
    <mergeCell ref="A21:E21"/>
    <mergeCell ref="A22:E22"/>
    <mergeCell ref="A23:E23"/>
    <mergeCell ref="A28:E28"/>
    <mergeCell ref="A29:E29"/>
    <mergeCell ref="F29:I29"/>
    <mergeCell ref="A27:D27"/>
    <mergeCell ref="F28:I28"/>
    <mergeCell ref="K28:Q28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SheetLayoutView="100" workbookViewId="0" topLeftCell="A1">
      <selection activeCell="B27" sqref="B27"/>
    </sheetView>
  </sheetViews>
  <sheetFormatPr defaultColWidth="9.140625" defaultRowHeight="15"/>
  <cols>
    <col min="1" max="1" width="25.421875" style="1" customWidth="1"/>
    <col min="2" max="2" width="8.28125" style="0" customWidth="1"/>
    <col min="3" max="3" width="7.421875" style="0" customWidth="1"/>
    <col min="4" max="4" width="8.00390625" style="0" customWidth="1"/>
    <col min="6" max="6" width="7.7109375" style="0" customWidth="1"/>
    <col min="7" max="7" width="6.421875" style="0" customWidth="1"/>
    <col min="8" max="8" width="7.140625" style="0" customWidth="1"/>
    <col min="9" max="12" width="5.8515625" style="0" customWidth="1"/>
    <col min="13" max="13" width="8.57421875" style="0" customWidth="1"/>
    <col min="14" max="19" width="5.8515625" style="0" customWidth="1"/>
    <col min="20" max="20" width="6.57421875" style="0" customWidth="1"/>
  </cols>
  <sheetData>
    <row r="1" spans="1:20" ht="47.25" customHeight="1">
      <c r="A1" s="92"/>
      <c r="B1" s="83"/>
      <c r="C1" s="83"/>
      <c r="D1" s="83"/>
      <c r="E1" s="83"/>
      <c r="F1" s="83"/>
      <c r="G1" s="83"/>
      <c r="H1" s="83"/>
      <c r="I1" s="83"/>
      <c r="J1" s="92"/>
      <c r="K1" s="92"/>
      <c r="L1" s="92"/>
      <c r="M1" s="92"/>
      <c r="N1" s="92"/>
      <c r="O1" s="92"/>
      <c r="P1" s="92"/>
      <c r="Q1" s="92"/>
      <c r="R1" s="92"/>
      <c r="S1" s="105"/>
      <c r="T1" s="83"/>
    </row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6" customHeight="1" hidden="1"/>
    <row r="11" spans="1:20" ht="15" hidden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1:20" ht="0.7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</row>
    <row r="13" spans="1:7" ht="3.75" customHeight="1" hidden="1">
      <c r="A13" s="141"/>
      <c r="B13" s="141"/>
      <c r="C13" s="141"/>
      <c r="D13" s="141"/>
      <c r="E13" s="141"/>
      <c r="F13" s="141"/>
      <c r="G13" s="141"/>
    </row>
    <row r="14" spans="1:4" ht="15" customHeight="1">
      <c r="A14" s="16"/>
      <c r="B14" s="140" t="s">
        <v>10</v>
      </c>
      <c r="C14" s="140"/>
      <c r="D14" s="140"/>
    </row>
    <row r="16" spans="1:20" ht="15">
      <c r="A16" s="142" t="s">
        <v>0</v>
      </c>
      <c r="B16" s="32" t="s">
        <v>1</v>
      </c>
      <c r="C16" s="32" t="s">
        <v>4</v>
      </c>
      <c r="D16" s="32" t="s">
        <v>5</v>
      </c>
      <c r="E16" s="33" t="s">
        <v>6</v>
      </c>
      <c r="F16" s="143" t="s">
        <v>7</v>
      </c>
      <c r="G16" s="146" t="s">
        <v>27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8"/>
    </row>
    <row r="17" spans="1:20" ht="18.75">
      <c r="A17" s="142"/>
      <c r="B17" s="144" t="s">
        <v>8</v>
      </c>
      <c r="C17" s="145"/>
      <c r="D17" s="145"/>
      <c r="E17" s="145"/>
      <c r="F17" s="143"/>
      <c r="G17" s="35" t="s">
        <v>23</v>
      </c>
      <c r="H17" s="57" t="s">
        <v>24</v>
      </c>
      <c r="I17" s="57" t="s">
        <v>25</v>
      </c>
      <c r="J17" s="57" t="s">
        <v>115</v>
      </c>
      <c r="K17" s="57" t="s">
        <v>116</v>
      </c>
      <c r="L17" s="57" t="s">
        <v>117</v>
      </c>
      <c r="M17" s="57" t="s">
        <v>118</v>
      </c>
      <c r="N17" s="57" t="s">
        <v>119</v>
      </c>
      <c r="O17" s="57" t="s">
        <v>120</v>
      </c>
      <c r="P17" s="57" t="s">
        <v>121</v>
      </c>
      <c r="Q17" s="57" t="s">
        <v>122</v>
      </c>
      <c r="R17" s="57" t="s">
        <v>123</v>
      </c>
      <c r="S17" s="57" t="s">
        <v>26</v>
      </c>
      <c r="T17" s="112" t="s">
        <v>165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36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/>
      <c r="T18" s="59"/>
    </row>
    <row r="19" spans="1:20" ht="46.5" customHeight="1">
      <c r="A19" s="17" t="s">
        <v>67</v>
      </c>
      <c r="B19" s="6" t="s">
        <v>68</v>
      </c>
      <c r="C19" s="4">
        <v>6</v>
      </c>
      <c r="D19" s="4">
        <v>9.2</v>
      </c>
      <c r="E19" s="4">
        <v>17.5</v>
      </c>
      <c r="F19" s="4">
        <v>258</v>
      </c>
      <c r="G19" s="42">
        <v>93.7</v>
      </c>
      <c r="H19" s="4">
        <v>18.98</v>
      </c>
      <c r="I19" s="4">
        <v>0.896</v>
      </c>
      <c r="J19" s="4">
        <v>73.8</v>
      </c>
      <c r="K19" s="4">
        <v>35.4</v>
      </c>
      <c r="L19" s="4">
        <v>0.015</v>
      </c>
      <c r="M19" s="119">
        <v>0.005</v>
      </c>
      <c r="N19" s="4">
        <v>0.34</v>
      </c>
      <c r="O19" s="4"/>
      <c r="P19" s="4">
        <v>0.16</v>
      </c>
      <c r="Q19" s="4">
        <v>69</v>
      </c>
      <c r="R19" s="4">
        <v>0.15</v>
      </c>
      <c r="S19" s="4"/>
      <c r="T19" s="4">
        <v>311</v>
      </c>
    </row>
    <row r="20" spans="1:20" ht="15.75">
      <c r="A20" s="17" t="s">
        <v>139</v>
      </c>
      <c r="B20" s="6">
        <v>200</v>
      </c>
      <c r="C20" s="63">
        <v>1</v>
      </c>
      <c r="D20" s="63">
        <v>1</v>
      </c>
      <c r="E20" s="63">
        <v>1.4</v>
      </c>
      <c r="F20" s="63">
        <v>58.4</v>
      </c>
      <c r="G20" s="63">
        <v>45.12</v>
      </c>
      <c r="H20" s="63">
        <v>12.5</v>
      </c>
      <c r="I20" s="63">
        <v>1.34</v>
      </c>
      <c r="J20" s="63">
        <v>37.2</v>
      </c>
      <c r="K20" s="63">
        <v>80.34</v>
      </c>
      <c r="L20" s="63">
        <v>0.002</v>
      </c>
      <c r="M20" s="63">
        <v>0.0005</v>
      </c>
      <c r="N20" s="63"/>
      <c r="O20" s="63">
        <v>0.012</v>
      </c>
      <c r="P20" s="63">
        <v>0.056</v>
      </c>
      <c r="Q20" s="63">
        <v>6.6</v>
      </c>
      <c r="R20" s="63">
        <v>0.014</v>
      </c>
      <c r="S20" s="63">
        <v>0.5</v>
      </c>
      <c r="T20" s="63">
        <v>630</v>
      </c>
    </row>
    <row r="21" spans="1:20" ht="31.5">
      <c r="A21" s="17" t="s">
        <v>69</v>
      </c>
      <c r="B21" s="6">
        <v>10</v>
      </c>
      <c r="C21" s="21">
        <v>2.32</v>
      </c>
      <c r="D21" s="118">
        <v>2.95</v>
      </c>
      <c r="E21" s="118"/>
      <c r="F21" s="118">
        <v>36.4</v>
      </c>
      <c r="G21" s="4">
        <v>88</v>
      </c>
      <c r="H21" s="4">
        <v>2.33</v>
      </c>
      <c r="I21" s="4">
        <v>0.06</v>
      </c>
      <c r="J21" s="4">
        <v>33.3</v>
      </c>
      <c r="K21" s="4">
        <v>5.86</v>
      </c>
      <c r="L21" s="4"/>
      <c r="M21" s="4">
        <v>0.001</v>
      </c>
      <c r="N21" s="4"/>
      <c r="O21" s="4">
        <v>0.003</v>
      </c>
      <c r="P21" s="4">
        <v>0.002</v>
      </c>
      <c r="Q21" s="4">
        <v>19.2</v>
      </c>
      <c r="R21" s="4">
        <v>0.63</v>
      </c>
      <c r="S21" s="4">
        <v>0.005</v>
      </c>
      <c r="T21" s="123" t="s">
        <v>186</v>
      </c>
    </row>
    <row r="22" spans="1:20" ht="31.5">
      <c r="A22" s="17" t="s">
        <v>70</v>
      </c>
      <c r="B22" s="6">
        <v>10</v>
      </c>
      <c r="C22" s="21">
        <v>0.08</v>
      </c>
      <c r="D22" s="5">
        <v>7.25</v>
      </c>
      <c r="E22" s="5">
        <v>0.17</v>
      </c>
      <c r="F22" s="5">
        <v>66.1</v>
      </c>
      <c r="G22" s="4">
        <v>1.2</v>
      </c>
      <c r="H22" s="4">
        <v>0.04</v>
      </c>
      <c r="I22" s="4">
        <v>0.02</v>
      </c>
      <c r="J22" s="4">
        <v>1.9</v>
      </c>
      <c r="K22" s="4">
        <v>1.5</v>
      </c>
      <c r="L22" s="4"/>
      <c r="M22" s="4"/>
      <c r="N22" s="4"/>
      <c r="O22" s="4">
        <v>0.38</v>
      </c>
      <c r="P22" s="4">
        <v>0.01</v>
      </c>
      <c r="Q22" s="4">
        <v>65.3</v>
      </c>
      <c r="R22" s="4">
        <v>0.15</v>
      </c>
      <c r="S22" s="4"/>
      <c r="T22" s="4">
        <v>96</v>
      </c>
    </row>
    <row r="23" spans="1:20" ht="15.75">
      <c r="A23" s="17" t="s">
        <v>93</v>
      </c>
      <c r="B23" s="6">
        <v>100</v>
      </c>
      <c r="C23" s="111">
        <v>0.4</v>
      </c>
      <c r="D23" s="111">
        <v>0.3</v>
      </c>
      <c r="E23" s="111">
        <v>10.3</v>
      </c>
      <c r="F23" s="111">
        <v>57</v>
      </c>
      <c r="G23" s="122">
        <v>19</v>
      </c>
      <c r="H23" s="122">
        <v>12</v>
      </c>
      <c r="I23" s="122">
        <v>0.3</v>
      </c>
      <c r="J23" s="122">
        <v>16</v>
      </c>
      <c r="K23" s="122">
        <v>55</v>
      </c>
      <c r="L23" s="122">
        <v>0.001</v>
      </c>
      <c r="M23" s="122">
        <v>0.001</v>
      </c>
      <c r="N23" s="122">
        <v>0.1</v>
      </c>
      <c r="O23" s="122">
        <v>0.02</v>
      </c>
      <c r="P23" s="122">
        <v>0.03</v>
      </c>
      <c r="Q23" s="122">
        <v>2</v>
      </c>
      <c r="R23" s="122">
        <v>0.9</v>
      </c>
      <c r="S23" s="122">
        <v>15</v>
      </c>
      <c r="T23" s="122" t="s">
        <v>193</v>
      </c>
    </row>
    <row r="24" spans="1:20" ht="35.25" customHeight="1">
      <c r="A24" s="17" t="s">
        <v>195</v>
      </c>
      <c r="B24" s="10">
        <v>200</v>
      </c>
      <c r="C24" s="121">
        <v>3.8</v>
      </c>
      <c r="D24" s="121">
        <v>3.75</v>
      </c>
      <c r="E24" s="121">
        <v>16.5</v>
      </c>
      <c r="F24" s="121">
        <v>108.5</v>
      </c>
      <c r="G24" s="121">
        <v>178.5</v>
      </c>
      <c r="H24" s="121">
        <v>18</v>
      </c>
      <c r="I24" s="121">
        <v>0.15</v>
      </c>
      <c r="J24" s="121">
        <v>136.5</v>
      </c>
      <c r="K24" s="121">
        <v>60</v>
      </c>
      <c r="L24" s="121">
        <v>0.015</v>
      </c>
      <c r="M24" s="121">
        <v>0.003</v>
      </c>
      <c r="N24" s="121">
        <v>0.15</v>
      </c>
      <c r="O24" s="121">
        <v>0.045</v>
      </c>
      <c r="P24" s="121">
        <v>0.22</v>
      </c>
      <c r="Q24" s="121">
        <v>33</v>
      </c>
      <c r="R24" s="121"/>
      <c r="S24" s="121">
        <v>0.9</v>
      </c>
      <c r="T24" s="121" t="s">
        <v>193</v>
      </c>
    </row>
    <row r="25" spans="1:20" ht="15.75">
      <c r="A25" s="17" t="s">
        <v>71</v>
      </c>
      <c r="B25" s="6">
        <v>60</v>
      </c>
      <c r="C25" s="21">
        <v>4.42</v>
      </c>
      <c r="D25" s="118">
        <v>2.7</v>
      </c>
      <c r="E25" s="118">
        <v>26.1</v>
      </c>
      <c r="F25" s="118">
        <v>92</v>
      </c>
      <c r="G25" s="4">
        <v>75</v>
      </c>
      <c r="H25" s="4">
        <v>24.6</v>
      </c>
      <c r="I25" s="4">
        <v>0.16</v>
      </c>
      <c r="J25" s="4">
        <v>77.4</v>
      </c>
      <c r="K25" s="4">
        <v>84.6</v>
      </c>
      <c r="L25" s="4"/>
      <c r="M25" s="4">
        <v>2E-05</v>
      </c>
      <c r="N25" s="4"/>
      <c r="O25" s="4">
        <v>0.08</v>
      </c>
      <c r="P25" s="4">
        <v>0.015</v>
      </c>
      <c r="Q25" s="4"/>
      <c r="R25" s="4"/>
      <c r="S25" s="4">
        <v>0.012</v>
      </c>
      <c r="T25" s="4" t="s">
        <v>193</v>
      </c>
    </row>
    <row r="26" spans="1:20" ht="15.75">
      <c r="A26" s="17" t="s">
        <v>72</v>
      </c>
      <c r="B26" s="6">
        <v>36</v>
      </c>
      <c r="C26" s="118">
        <v>2.55</v>
      </c>
      <c r="D26" s="118">
        <v>0.99</v>
      </c>
      <c r="E26" s="118">
        <v>12.75</v>
      </c>
      <c r="F26" s="118">
        <v>77.7</v>
      </c>
      <c r="G26" s="4">
        <v>21.9</v>
      </c>
      <c r="H26" s="4">
        <v>12</v>
      </c>
      <c r="I26" s="4">
        <v>0.85</v>
      </c>
      <c r="J26" s="4">
        <v>37.5</v>
      </c>
      <c r="K26" s="4">
        <v>49.8</v>
      </c>
      <c r="L26" s="4"/>
      <c r="M26" s="4"/>
      <c r="N26" s="4">
        <v>0.015</v>
      </c>
      <c r="O26" s="4">
        <v>0.03</v>
      </c>
      <c r="P26" s="4">
        <v>0.01</v>
      </c>
      <c r="Q26" s="4"/>
      <c r="R26" s="4"/>
      <c r="S26" s="4">
        <v>0.012</v>
      </c>
      <c r="T26" s="4" t="s">
        <v>193</v>
      </c>
    </row>
    <row r="27" spans="1:20" s="19" customFormat="1" ht="15.75">
      <c r="A27" s="2" t="s">
        <v>59</v>
      </c>
      <c r="B27" s="3">
        <v>876</v>
      </c>
      <c r="C27" s="3">
        <f>SUM(C19+C20+C21+C22+C23+C25+C26)</f>
        <v>16.77</v>
      </c>
      <c r="D27" s="3">
        <f aca="true" t="shared" si="0" ref="D27:S27">SUM(D19+D20+D21+D22+D23+D25+D26)</f>
        <v>24.389999999999997</v>
      </c>
      <c r="E27" s="3">
        <f t="shared" si="0"/>
        <v>68.22</v>
      </c>
      <c r="F27" s="3">
        <f t="shared" si="0"/>
        <v>645.6</v>
      </c>
      <c r="G27" s="3">
        <f t="shared" si="0"/>
        <v>343.91999999999996</v>
      </c>
      <c r="H27" s="3">
        <f t="shared" si="0"/>
        <v>82.45</v>
      </c>
      <c r="I27" s="3">
        <f t="shared" si="0"/>
        <v>3.6260000000000003</v>
      </c>
      <c r="J27" s="3">
        <f t="shared" si="0"/>
        <v>277.1</v>
      </c>
      <c r="K27" s="3">
        <f t="shared" si="0"/>
        <v>312.50000000000006</v>
      </c>
      <c r="L27" s="3">
        <f t="shared" si="0"/>
        <v>0.018000000000000002</v>
      </c>
      <c r="M27" s="3">
        <f t="shared" si="0"/>
        <v>0.00752</v>
      </c>
      <c r="N27" s="3">
        <f t="shared" si="0"/>
        <v>0.45500000000000007</v>
      </c>
      <c r="O27" s="3">
        <f t="shared" si="0"/>
        <v>0.525</v>
      </c>
      <c r="P27" s="3">
        <f t="shared" si="0"/>
        <v>0.28300000000000003</v>
      </c>
      <c r="Q27" s="3">
        <f t="shared" si="0"/>
        <v>162.1</v>
      </c>
      <c r="R27" s="3">
        <f t="shared" si="0"/>
        <v>1.844</v>
      </c>
      <c r="S27" s="3">
        <f t="shared" si="0"/>
        <v>15.529000000000002</v>
      </c>
      <c r="T27" s="3"/>
    </row>
    <row r="28" spans="1:20" ht="15.75">
      <c r="A28" s="2" t="s">
        <v>3</v>
      </c>
      <c r="B28" s="6"/>
      <c r="C28" s="5"/>
      <c r="D28" s="5"/>
      <c r="E28" s="5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70" t="s">
        <v>77</v>
      </c>
      <c r="B29" s="6">
        <v>100</v>
      </c>
      <c r="C29" s="72">
        <v>0.8</v>
      </c>
      <c r="D29" s="73">
        <v>2.6</v>
      </c>
      <c r="E29" s="73">
        <v>6.9</v>
      </c>
      <c r="F29" s="73">
        <v>85.36</v>
      </c>
      <c r="G29" s="74">
        <v>16.78</v>
      </c>
      <c r="H29" s="74">
        <v>9.11</v>
      </c>
      <c r="I29" s="75">
        <v>0.04</v>
      </c>
      <c r="J29" s="75">
        <v>20.8</v>
      </c>
      <c r="K29" s="75">
        <v>29.3</v>
      </c>
      <c r="L29" s="75">
        <v>0.0009</v>
      </c>
      <c r="M29" s="75">
        <v>4E-05</v>
      </c>
      <c r="N29" s="75">
        <v>0.011</v>
      </c>
      <c r="O29" s="75">
        <v>0.0033</v>
      </c>
      <c r="P29" s="75">
        <v>0.003</v>
      </c>
      <c r="Q29" s="75">
        <v>7.7</v>
      </c>
      <c r="R29" s="75"/>
      <c r="S29" s="75">
        <v>0.05</v>
      </c>
      <c r="T29" s="75">
        <v>612</v>
      </c>
    </row>
    <row r="30" spans="1:20" ht="31.5" customHeight="1">
      <c r="A30" s="11" t="s">
        <v>197</v>
      </c>
      <c r="B30" s="6">
        <v>250</v>
      </c>
      <c r="C30" s="65">
        <v>5.25</v>
      </c>
      <c r="D30" s="65">
        <v>6.5</v>
      </c>
      <c r="E30" s="65">
        <v>7.5</v>
      </c>
      <c r="F30" s="65">
        <v>186</v>
      </c>
      <c r="G30" s="111">
        <v>58.6</v>
      </c>
      <c r="H30" s="111">
        <v>15.93</v>
      </c>
      <c r="I30" s="111">
        <v>1.67</v>
      </c>
      <c r="J30" s="111">
        <v>19.25</v>
      </c>
      <c r="K30" s="111">
        <v>12.3</v>
      </c>
      <c r="L30" s="111"/>
      <c r="M30" s="111"/>
      <c r="N30" s="111"/>
      <c r="O30" s="111">
        <v>0.007</v>
      </c>
      <c r="P30" s="111">
        <v>0.0095</v>
      </c>
      <c r="Q30" s="111">
        <v>32.5</v>
      </c>
      <c r="R30" s="111"/>
      <c r="S30" s="111">
        <v>0.7</v>
      </c>
      <c r="T30" s="4">
        <v>133</v>
      </c>
    </row>
    <row r="31" spans="1:20" ht="47.25">
      <c r="A31" s="17" t="s">
        <v>214</v>
      </c>
      <c r="B31" s="6" t="s">
        <v>185</v>
      </c>
      <c r="C31" s="118">
        <v>9.6</v>
      </c>
      <c r="D31" s="118">
        <v>6.8</v>
      </c>
      <c r="E31" s="118">
        <v>3.1</v>
      </c>
      <c r="F31" s="118">
        <v>229.6</v>
      </c>
      <c r="G31" s="38">
        <v>36.09</v>
      </c>
      <c r="H31" s="38">
        <v>7.74</v>
      </c>
      <c r="I31" s="4">
        <v>1.98</v>
      </c>
      <c r="J31" s="4">
        <v>41.2</v>
      </c>
      <c r="K31" s="4">
        <v>33.6</v>
      </c>
      <c r="L31" s="4">
        <v>0.0012</v>
      </c>
      <c r="M31" s="4">
        <v>0.01</v>
      </c>
      <c r="N31" s="4">
        <v>0.074</v>
      </c>
      <c r="O31" s="4">
        <v>0.009</v>
      </c>
      <c r="P31" s="4">
        <v>0.0146</v>
      </c>
      <c r="Q31" s="4">
        <v>99.6</v>
      </c>
      <c r="R31" s="4">
        <v>2.6</v>
      </c>
      <c r="S31" s="4">
        <v>0.73</v>
      </c>
      <c r="T31" s="4">
        <v>451</v>
      </c>
    </row>
    <row r="32" spans="1:20" ht="15.75">
      <c r="A32" s="17" t="s">
        <v>95</v>
      </c>
      <c r="B32" s="10">
        <v>200</v>
      </c>
      <c r="C32" s="21">
        <v>5.5</v>
      </c>
      <c r="D32" s="118">
        <v>8.3</v>
      </c>
      <c r="E32" s="118">
        <v>37.1</v>
      </c>
      <c r="F32" s="118">
        <v>186.6</v>
      </c>
      <c r="G32" s="4">
        <v>29.1</v>
      </c>
      <c r="H32" s="4">
        <v>29.99</v>
      </c>
      <c r="I32" s="4">
        <v>1.26</v>
      </c>
      <c r="J32" s="4">
        <v>216</v>
      </c>
      <c r="K32" s="4">
        <v>117.8</v>
      </c>
      <c r="L32" s="4">
        <v>0.03</v>
      </c>
      <c r="M32" s="4">
        <v>0.009</v>
      </c>
      <c r="N32" s="4">
        <v>0.6</v>
      </c>
      <c r="O32" s="4">
        <v>0.01</v>
      </c>
      <c r="P32" s="4">
        <v>0.14</v>
      </c>
      <c r="Q32" s="4">
        <v>32.94</v>
      </c>
      <c r="R32" s="4"/>
      <c r="S32" s="4"/>
      <c r="T32" s="4">
        <v>302</v>
      </c>
    </row>
    <row r="33" spans="1:20" ht="15.75">
      <c r="A33" s="7" t="s">
        <v>194</v>
      </c>
      <c r="B33" s="6">
        <v>200</v>
      </c>
      <c r="C33" s="21"/>
      <c r="D33" s="118"/>
      <c r="E33" s="118">
        <v>12.4</v>
      </c>
      <c r="F33" s="118">
        <v>51</v>
      </c>
      <c r="G33" s="4">
        <v>9.28</v>
      </c>
      <c r="H33" s="4">
        <v>2.88</v>
      </c>
      <c r="I33" s="4">
        <v>0.08</v>
      </c>
      <c r="J33" s="4">
        <v>1.6</v>
      </c>
      <c r="K33" s="4">
        <v>12.24</v>
      </c>
      <c r="L33" s="4"/>
      <c r="M33" s="4"/>
      <c r="N33" s="4">
        <v>0.72</v>
      </c>
      <c r="O33" s="4">
        <v>0.002</v>
      </c>
      <c r="P33" s="4">
        <v>0.002</v>
      </c>
      <c r="Q33" s="4">
        <v>0.2</v>
      </c>
      <c r="R33" s="4"/>
      <c r="S33" s="4">
        <v>22.92</v>
      </c>
      <c r="T33" s="4">
        <v>699</v>
      </c>
    </row>
    <row r="34" spans="1:20" ht="15.75">
      <c r="A34" s="7" t="s">
        <v>71</v>
      </c>
      <c r="B34" s="6">
        <v>60</v>
      </c>
      <c r="C34" s="21">
        <v>4.42</v>
      </c>
      <c r="D34" s="118">
        <v>2.7</v>
      </c>
      <c r="E34" s="118">
        <v>26.1</v>
      </c>
      <c r="F34" s="118">
        <v>92</v>
      </c>
      <c r="G34" s="4">
        <v>75</v>
      </c>
      <c r="H34" s="4">
        <v>24.6</v>
      </c>
      <c r="I34" s="4">
        <v>0.16</v>
      </c>
      <c r="J34" s="4">
        <v>77.4</v>
      </c>
      <c r="K34" s="4">
        <v>84.6</v>
      </c>
      <c r="L34" s="4"/>
      <c r="M34" s="4">
        <v>2E-05</v>
      </c>
      <c r="N34" s="4"/>
      <c r="O34" s="4">
        <v>0.08</v>
      </c>
      <c r="P34" s="4">
        <v>0.015</v>
      </c>
      <c r="Q34" s="4"/>
      <c r="R34" s="4"/>
      <c r="S34" s="4">
        <v>0.012</v>
      </c>
      <c r="T34" s="4" t="s">
        <v>193</v>
      </c>
    </row>
    <row r="35" spans="1:20" ht="15.75">
      <c r="A35" s="7" t="s">
        <v>72</v>
      </c>
      <c r="B35" s="6">
        <v>36</v>
      </c>
      <c r="C35" s="118">
        <v>2.55</v>
      </c>
      <c r="D35" s="118">
        <v>0.99</v>
      </c>
      <c r="E35" s="118">
        <v>12.75</v>
      </c>
      <c r="F35" s="118">
        <v>77.7</v>
      </c>
      <c r="G35" s="4">
        <v>21.9</v>
      </c>
      <c r="H35" s="4">
        <v>12</v>
      </c>
      <c r="I35" s="4">
        <v>0.85</v>
      </c>
      <c r="J35" s="4">
        <v>37.5</v>
      </c>
      <c r="K35" s="4">
        <v>49.8</v>
      </c>
      <c r="L35" s="4"/>
      <c r="M35" s="4"/>
      <c r="N35" s="4">
        <v>0.015</v>
      </c>
      <c r="O35" s="4">
        <v>0.03</v>
      </c>
      <c r="P35" s="4">
        <v>0.01</v>
      </c>
      <c r="Q35" s="4"/>
      <c r="R35" s="4"/>
      <c r="S35" s="4">
        <v>0.012</v>
      </c>
      <c r="T35" s="4" t="s">
        <v>193</v>
      </c>
    </row>
    <row r="36" spans="1:20" s="19" customFormat="1" ht="15.75">
      <c r="A36" s="2" t="s">
        <v>60</v>
      </c>
      <c r="B36" s="3">
        <v>956</v>
      </c>
      <c r="C36" s="3">
        <f aca="true" t="shared" si="1" ref="C36:S36">SUM(C29:C35)</f>
        <v>28.12</v>
      </c>
      <c r="D36" s="3">
        <f t="shared" si="1"/>
        <v>27.889999999999997</v>
      </c>
      <c r="E36" s="3">
        <f t="shared" si="1"/>
        <v>105.85</v>
      </c>
      <c r="F36" s="3">
        <f t="shared" si="1"/>
        <v>908.2600000000001</v>
      </c>
      <c r="G36" s="3">
        <f t="shared" si="1"/>
        <v>246.75</v>
      </c>
      <c r="H36" s="3">
        <f t="shared" si="1"/>
        <v>102.25</v>
      </c>
      <c r="I36" s="3">
        <f t="shared" si="1"/>
        <v>6.04</v>
      </c>
      <c r="J36" s="3">
        <f t="shared" si="1"/>
        <v>413.75</v>
      </c>
      <c r="K36" s="3">
        <f t="shared" si="1"/>
        <v>339.64000000000004</v>
      </c>
      <c r="L36" s="3">
        <f t="shared" si="1"/>
        <v>0.0321</v>
      </c>
      <c r="M36" s="3">
        <f t="shared" si="1"/>
        <v>0.01906</v>
      </c>
      <c r="N36" s="3">
        <f t="shared" si="1"/>
        <v>1.4199999999999997</v>
      </c>
      <c r="O36" s="3">
        <f t="shared" si="1"/>
        <v>0.1413</v>
      </c>
      <c r="P36" s="3">
        <f t="shared" si="1"/>
        <v>0.19410000000000005</v>
      </c>
      <c r="Q36" s="3">
        <f t="shared" si="1"/>
        <v>172.94</v>
      </c>
      <c r="R36" s="3">
        <f t="shared" si="1"/>
        <v>2.6</v>
      </c>
      <c r="S36" s="3">
        <f t="shared" si="1"/>
        <v>24.424000000000003</v>
      </c>
      <c r="T36" s="3"/>
    </row>
    <row r="37" spans="1:20" ht="15.75">
      <c r="A37" s="2" t="s">
        <v>9</v>
      </c>
      <c r="B37" s="6"/>
      <c r="C37" s="79">
        <f>SUM(C27)+C36</f>
        <v>44.89</v>
      </c>
      <c r="D37" s="79">
        <f aca="true" t="shared" si="2" ref="D37:S37">SUM(D27)+D36</f>
        <v>52.279999999999994</v>
      </c>
      <c r="E37" s="79">
        <f t="shared" si="2"/>
        <v>174.07</v>
      </c>
      <c r="F37" s="79">
        <f t="shared" si="2"/>
        <v>1553.8600000000001</v>
      </c>
      <c r="G37" s="79">
        <f t="shared" si="2"/>
        <v>590.67</v>
      </c>
      <c r="H37" s="79">
        <f t="shared" si="2"/>
        <v>184.7</v>
      </c>
      <c r="I37" s="79">
        <f t="shared" si="2"/>
        <v>9.666</v>
      </c>
      <c r="J37" s="79">
        <f t="shared" si="2"/>
        <v>690.85</v>
      </c>
      <c r="K37" s="79">
        <f t="shared" si="2"/>
        <v>652.1400000000001</v>
      </c>
      <c r="L37" s="79">
        <f t="shared" si="2"/>
        <v>0.0501</v>
      </c>
      <c r="M37" s="79">
        <f t="shared" si="2"/>
        <v>0.02658</v>
      </c>
      <c r="N37" s="79">
        <f t="shared" si="2"/>
        <v>1.8749999999999998</v>
      </c>
      <c r="O37" s="79">
        <f t="shared" si="2"/>
        <v>0.6663</v>
      </c>
      <c r="P37" s="79">
        <f t="shared" si="2"/>
        <v>0.4771000000000001</v>
      </c>
      <c r="Q37" s="79">
        <f t="shared" si="2"/>
        <v>335.03999999999996</v>
      </c>
      <c r="R37" s="79">
        <f t="shared" si="2"/>
        <v>4.444</v>
      </c>
      <c r="S37" s="79">
        <f t="shared" si="2"/>
        <v>39.953</v>
      </c>
      <c r="T37" s="79"/>
    </row>
  </sheetData>
  <sheetProtection/>
  <mergeCells count="7">
    <mergeCell ref="A11:T12"/>
    <mergeCell ref="B14:D14"/>
    <mergeCell ref="A13:G13"/>
    <mergeCell ref="A16:A17"/>
    <mergeCell ref="F16:F17"/>
    <mergeCell ref="B17:E17"/>
    <mergeCell ref="G16:T16"/>
  </mergeCells>
  <printOptions verticalCentered="1"/>
  <pageMargins left="0" right="0" top="0" bottom="0.7480314960629921" header="0.196850393700787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1">
      <selection activeCell="B13" sqref="B13"/>
    </sheetView>
  </sheetViews>
  <sheetFormatPr defaultColWidth="9.140625" defaultRowHeight="15"/>
  <cols>
    <col min="1" max="1" width="20.8515625" style="1" customWidth="1"/>
    <col min="2" max="3" width="6.8515625" style="0" customWidth="1"/>
    <col min="4" max="4" width="7.421875" style="0" customWidth="1"/>
    <col min="5" max="5" width="9.28125" style="0" customWidth="1"/>
    <col min="6" max="6" width="7.421875" style="0" customWidth="1"/>
    <col min="7" max="7" width="8.00390625" style="0" customWidth="1"/>
    <col min="8" max="8" width="7.28125" style="0" customWidth="1"/>
    <col min="9" max="12" width="7.00390625" style="0" customWidth="1"/>
    <col min="13" max="13" width="8.28125" style="0" customWidth="1"/>
    <col min="14" max="19" width="7.00390625" style="0" customWidth="1"/>
    <col min="20" max="20" width="7.421875" style="0" customWidth="1"/>
  </cols>
  <sheetData>
    <row r="1" spans="1:20" ht="15">
      <c r="A1" s="149"/>
      <c r="B1" s="149"/>
      <c r="C1" s="149"/>
      <c r="D1" s="149"/>
      <c r="E1" s="149"/>
      <c r="F1" s="150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">
      <c r="A2" s="86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8.75">
      <c r="A3" s="151" t="s">
        <v>11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15">
      <c r="A4" s="142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>
      <c r="A5" s="142"/>
      <c r="B5" s="32" t="s">
        <v>1</v>
      </c>
      <c r="C5" s="32" t="s">
        <v>4</v>
      </c>
      <c r="D5" s="32" t="s">
        <v>5</v>
      </c>
      <c r="E5" s="33" t="s">
        <v>6</v>
      </c>
      <c r="F5" s="143" t="s">
        <v>7</v>
      </c>
      <c r="G5" s="153" t="s">
        <v>27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20" ht="15" customHeight="1">
      <c r="A6" s="2" t="s">
        <v>2</v>
      </c>
      <c r="B6" s="144" t="s">
        <v>8</v>
      </c>
      <c r="C6" s="145"/>
      <c r="D6" s="145"/>
      <c r="E6" s="145"/>
      <c r="F6" s="143"/>
      <c r="G6" s="95" t="s">
        <v>23</v>
      </c>
      <c r="H6" s="57" t="s">
        <v>24</v>
      </c>
      <c r="I6" s="57" t="s">
        <v>25</v>
      </c>
      <c r="J6" s="57" t="s">
        <v>115</v>
      </c>
      <c r="K6" s="57" t="s">
        <v>116</v>
      </c>
      <c r="L6" s="57" t="s">
        <v>117</v>
      </c>
      <c r="M6" s="57" t="s">
        <v>118</v>
      </c>
      <c r="N6" s="57" t="s">
        <v>119</v>
      </c>
      <c r="O6" s="57" t="s">
        <v>120</v>
      </c>
      <c r="P6" s="57" t="s">
        <v>121</v>
      </c>
      <c r="Q6" s="57" t="s">
        <v>122</v>
      </c>
      <c r="R6" s="57" t="s">
        <v>123</v>
      </c>
      <c r="S6" s="57" t="s">
        <v>26</v>
      </c>
      <c r="T6" s="112" t="s">
        <v>165</v>
      </c>
    </row>
    <row r="7" spans="1:20" ht="50.25" customHeight="1">
      <c r="A7" s="11" t="s">
        <v>80</v>
      </c>
      <c r="B7" s="87" t="s">
        <v>179</v>
      </c>
      <c r="C7" s="118">
        <v>16</v>
      </c>
      <c r="D7" s="118">
        <v>7.8</v>
      </c>
      <c r="E7" s="118">
        <v>38.6</v>
      </c>
      <c r="F7" s="118">
        <v>288.3</v>
      </c>
      <c r="G7" s="38">
        <v>260.5</v>
      </c>
      <c r="H7" s="38">
        <v>19.4</v>
      </c>
      <c r="I7" s="4">
        <v>0.94</v>
      </c>
      <c r="J7" s="4">
        <v>190</v>
      </c>
      <c r="K7" s="4">
        <v>22</v>
      </c>
      <c r="L7" s="4">
        <v>0.0008</v>
      </c>
      <c r="M7" s="4">
        <v>0.02</v>
      </c>
      <c r="N7" s="4">
        <v>0.059</v>
      </c>
      <c r="O7" s="4">
        <v>0.0008</v>
      </c>
      <c r="P7" s="4">
        <v>0.5</v>
      </c>
      <c r="Q7" s="4">
        <v>93.9</v>
      </c>
      <c r="R7" s="4">
        <v>2</v>
      </c>
      <c r="S7" s="4">
        <v>0.73</v>
      </c>
      <c r="T7" s="4">
        <v>366</v>
      </c>
    </row>
    <row r="8" spans="1:20" ht="21" customHeight="1">
      <c r="A8" s="11" t="s">
        <v>82</v>
      </c>
      <c r="B8" s="28">
        <v>200</v>
      </c>
      <c r="C8" s="21">
        <v>4.6</v>
      </c>
      <c r="D8" s="118">
        <v>4.4</v>
      </c>
      <c r="E8" s="118">
        <v>12.5</v>
      </c>
      <c r="F8" s="118">
        <v>107.2</v>
      </c>
      <c r="G8" s="4">
        <v>103</v>
      </c>
      <c r="H8" s="4">
        <v>14.3</v>
      </c>
      <c r="I8" s="4">
        <v>1.1</v>
      </c>
      <c r="J8" s="4">
        <v>80</v>
      </c>
      <c r="K8" s="4">
        <v>20</v>
      </c>
      <c r="L8" s="4">
        <v>0.001</v>
      </c>
      <c r="M8" s="4">
        <v>0.00023</v>
      </c>
      <c r="N8" s="4"/>
      <c r="O8" s="4">
        <v>0.04</v>
      </c>
      <c r="P8" s="4">
        <v>0.17</v>
      </c>
      <c r="Q8" s="4">
        <v>17.25</v>
      </c>
      <c r="R8" s="4">
        <v>1.6</v>
      </c>
      <c r="S8" s="4">
        <v>0.68</v>
      </c>
      <c r="T8" s="4">
        <v>642</v>
      </c>
    </row>
    <row r="9" spans="1:20" ht="31.5">
      <c r="A9" s="11" t="s">
        <v>70</v>
      </c>
      <c r="B9" s="6">
        <v>10</v>
      </c>
      <c r="C9" s="21">
        <v>0.08</v>
      </c>
      <c r="D9" s="118">
        <v>7.25</v>
      </c>
      <c r="E9" s="118">
        <v>0.17</v>
      </c>
      <c r="F9" s="118">
        <v>66.1</v>
      </c>
      <c r="G9" s="4">
        <v>1.2</v>
      </c>
      <c r="H9" s="4">
        <v>0.04</v>
      </c>
      <c r="I9" s="4">
        <v>0.02</v>
      </c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15.75">
      <c r="A10" s="11" t="s">
        <v>71</v>
      </c>
      <c r="B10" s="6">
        <v>60</v>
      </c>
      <c r="C10" s="21">
        <v>4.42</v>
      </c>
      <c r="D10" s="118">
        <v>2.7</v>
      </c>
      <c r="E10" s="118">
        <v>26.1</v>
      </c>
      <c r="F10" s="118">
        <v>92</v>
      </c>
      <c r="G10" s="4">
        <v>75</v>
      </c>
      <c r="H10" s="4">
        <v>24.6</v>
      </c>
      <c r="I10" s="4">
        <v>0.16</v>
      </c>
      <c r="J10" s="4">
        <v>77.4</v>
      </c>
      <c r="K10" s="4">
        <v>84.6</v>
      </c>
      <c r="L10" s="4"/>
      <c r="M10" s="4">
        <v>2E-05</v>
      </c>
      <c r="N10" s="4"/>
      <c r="O10" s="4">
        <v>0.08</v>
      </c>
      <c r="P10" s="4">
        <v>0.015</v>
      </c>
      <c r="Q10" s="4"/>
      <c r="R10" s="4"/>
      <c r="S10" s="4">
        <v>0.012</v>
      </c>
      <c r="T10" s="4" t="s">
        <v>193</v>
      </c>
    </row>
    <row r="11" spans="1:20" ht="15.75">
      <c r="A11" s="17" t="s">
        <v>72</v>
      </c>
      <c r="B11" s="6">
        <v>36</v>
      </c>
      <c r="C11" s="118">
        <v>2.55</v>
      </c>
      <c r="D11" s="118">
        <v>0.99</v>
      </c>
      <c r="E11" s="118">
        <v>12.75</v>
      </c>
      <c r="F11" s="118">
        <v>77.7</v>
      </c>
      <c r="G11" s="4">
        <v>21.9</v>
      </c>
      <c r="H11" s="4">
        <v>12</v>
      </c>
      <c r="I11" s="4">
        <v>0.85</v>
      </c>
      <c r="J11" s="4">
        <v>37.5</v>
      </c>
      <c r="K11" s="4">
        <v>49.8</v>
      </c>
      <c r="L11" s="4"/>
      <c r="M11" s="4"/>
      <c r="N11" s="4">
        <v>0.015</v>
      </c>
      <c r="O11" s="4">
        <v>0.03</v>
      </c>
      <c r="P11" s="4">
        <v>0.01</v>
      </c>
      <c r="Q11" s="4"/>
      <c r="R11" s="4"/>
      <c r="S11" s="4">
        <v>0.012</v>
      </c>
      <c r="T11" s="4" t="s">
        <v>193</v>
      </c>
    </row>
    <row r="12" spans="1:20" ht="15.75">
      <c r="A12" s="17" t="s">
        <v>83</v>
      </c>
      <c r="B12" s="6">
        <v>100</v>
      </c>
      <c r="C12" s="21">
        <v>0.4</v>
      </c>
      <c r="D12" s="118">
        <v>0.4</v>
      </c>
      <c r="E12" s="118">
        <v>9.8</v>
      </c>
      <c r="F12" s="118">
        <v>52</v>
      </c>
      <c r="G12" s="4">
        <v>26</v>
      </c>
      <c r="H12" s="4">
        <v>9</v>
      </c>
      <c r="I12" s="4">
        <v>2.2</v>
      </c>
      <c r="J12" s="4">
        <v>11</v>
      </c>
      <c r="K12" s="4">
        <v>48</v>
      </c>
      <c r="L12" s="4">
        <v>0.002</v>
      </c>
      <c r="M12" s="4">
        <v>0.004</v>
      </c>
      <c r="N12" s="4">
        <v>0.08</v>
      </c>
      <c r="O12" s="4">
        <v>0.03</v>
      </c>
      <c r="P12" s="4">
        <v>0.02</v>
      </c>
      <c r="Q12" s="4">
        <v>5</v>
      </c>
      <c r="R12" s="4"/>
      <c r="S12" s="4">
        <v>10</v>
      </c>
      <c r="T12" s="4" t="s">
        <v>193</v>
      </c>
    </row>
    <row r="13" spans="1:20" ht="15.75">
      <c r="A13" s="12" t="s">
        <v>59</v>
      </c>
      <c r="B13" s="3">
        <v>636</v>
      </c>
      <c r="C13" s="114">
        <f>SUM(C7:C12)</f>
        <v>28.05</v>
      </c>
      <c r="D13" s="114">
        <f aca="true" t="shared" si="0" ref="D13:S13">SUM(D7:D12)</f>
        <v>23.539999999999996</v>
      </c>
      <c r="E13" s="114">
        <f t="shared" si="0"/>
        <v>99.92</v>
      </c>
      <c r="F13" s="114">
        <f t="shared" si="0"/>
        <v>683.3000000000001</v>
      </c>
      <c r="G13" s="114">
        <f t="shared" si="0"/>
        <v>487.59999999999997</v>
      </c>
      <c r="H13" s="114">
        <f t="shared" si="0"/>
        <v>79.34</v>
      </c>
      <c r="I13" s="114">
        <f t="shared" si="0"/>
        <v>5.2700000000000005</v>
      </c>
      <c r="J13" s="114">
        <f t="shared" si="0"/>
        <v>397.79999999999995</v>
      </c>
      <c r="K13" s="114">
        <f t="shared" si="0"/>
        <v>225.89999999999998</v>
      </c>
      <c r="L13" s="114">
        <f t="shared" si="0"/>
        <v>0.0038</v>
      </c>
      <c r="M13" s="114">
        <f t="shared" si="0"/>
        <v>0.02425</v>
      </c>
      <c r="N13" s="114">
        <f t="shared" si="0"/>
        <v>0.154</v>
      </c>
      <c r="O13" s="114">
        <f t="shared" si="0"/>
        <v>0.5608000000000001</v>
      </c>
      <c r="P13" s="114">
        <f t="shared" si="0"/>
        <v>0.7250000000000001</v>
      </c>
      <c r="Q13" s="114">
        <f t="shared" si="0"/>
        <v>181.45</v>
      </c>
      <c r="R13" s="114">
        <f t="shared" si="0"/>
        <v>3.75</v>
      </c>
      <c r="S13" s="114">
        <f t="shared" si="0"/>
        <v>11.434000000000001</v>
      </c>
      <c r="T13" s="4"/>
    </row>
    <row r="14" spans="1:20" ht="15.75">
      <c r="A14" s="12" t="s">
        <v>3</v>
      </c>
      <c r="B14" s="3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s="19" customFormat="1" ht="31.5">
      <c r="A15" s="11" t="s">
        <v>73</v>
      </c>
      <c r="B15" s="6">
        <v>100</v>
      </c>
      <c r="C15" s="118"/>
      <c r="D15" s="118">
        <v>2.4</v>
      </c>
      <c r="E15" s="118">
        <v>4.2</v>
      </c>
      <c r="F15" s="118">
        <v>89</v>
      </c>
      <c r="G15" s="4">
        <v>24.57</v>
      </c>
      <c r="H15" s="4">
        <v>1.2</v>
      </c>
      <c r="I15" s="4">
        <v>0.41</v>
      </c>
      <c r="J15" s="88">
        <v>19.38</v>
      </c>
      <c r="K15" s="88">
        <v>11.58</v>
      </c>
      <c r="L15" s="88">
        <v>0.001</v>
      </c>
      <c r="M15" s="88">
        <v>0.009</v>
      </c>
      <c r="N15" s="88">
        <v>0.33</v>
      </c>
      <c r="O15" s="88"/>
      <c r="P15" s="88">
        <v>0.03</v>
      </c>
      <c r="Q15" s="88">
        <v>24.7</v>
      </c>
      <c r="R15" s="88"/>
      <c r="S15" s="88">
        <v>0.2</v>
      </c>
      <c r="T15" s="123" t="s">
        <v>188</v>
      </c>
    </row>
    <row r="16" spans="1:21" ht="63">
      <c r="A16" s="11" t="s">
        <v>215</v>
      </c>
      <c r="B16" s="28" t="s">
        <v>68</v>
      </c>
      <c r="C16" s="21">
        <v>6</v>
      </c>
      <c r="D16" s="118">
        <v>3.75</v>
      </c>
      <c r="E16" s="118">
        <v>8.75</v>
      </c>
      <c r="F16" s="118">
        <v>199</v>
      </c>
      <c r="G16" s="4">
        <v>46.83</v>
      </c>
      <c r="H16" s="4">
        <v>3.87</v>
      </c>
      <c r="I16" s="4">
        <v>0.15</v>
      </c>
      <c r="J16" s="4">
        <v>75.75</v>
      </c>
      <c r="K16" s="4">
        <v>63.3</v>
      </c>
      <c r="L16" s="4">
        <v>0.005</v>
      </c>
      <c r="M16" s="4">
        <v>0.0002</v>
      </c>
      <c r="N16" s="4">
        <v>0.158</v>
      </c>
      <c r="O16" s="4">
        <v>0.03</v>
      </c>
      <c r="P16" s="4">
        <v>0.0001</v>
      </c>
      <c r="Q16" s="4">
        <v>12</v>
      </c>
      <c r="R16" s="4">
        <v>0.2</v>
      </c>
      <c r="S16" s="4">
        <v>0.22</v>
      </c>
      <c r="T16" s="4">
        <v>110</v>
      </c>
      <c r="U16" s="84"/>
    </row>
    <row r="17" spans="1:20" ht="31.5">
      <c r="A17" s="7" t="s">
        <v>162</v>
      </c>
      <c r="B17" s="31">
        <v>100</v>
      </c>
      <c r="C17" s="21">
        <v>7</v>
      </c>
      <c r="D17" s="118">
        <v>14</v>
      </c>
      <c r="E17" s="118">
        <v>6.6</v>
      </c>
      <c r="F17" s="118">
        <v>280.7</v>
      </c>
      <c r="G17" s="4">
        <v>67.8</v>
      </c>
      <c r="H17" s="4">
        <v>11.4</v>
      </c>
      <c r="I17" s="4">
        <v>3.9</v>
      </c>
      <c r="J17" s="4">
        <v>33.9</v>
      </c>
      <c r="K17" s="4">
        <v>80</v>
      </c>
      <c r="L17" s="4">
        <v>0.005</v>
      </c>
      <c r="M17" s="4">
        <v>0.0001</v>
      </c>
      <c r="N17" s="4">
        <v>0.99</v>
      </c>
      <c r="O17" s="4">
        <v>0.1</v>
      </c>
      <c r="P17" s="4">
        <v>0.6</v>
      </c>
      <c r="Q17" s="4">
        <v>250</v>
      </c>
      <c r="R17" s="4">
        <v>0.6</v>
      </c>
      <c r="S17" s="4"/>
      <c r="T17" s="4">
        <v>431</v>
      </c>
    </row>
    <row r="18" spans="1:20" ht="19.5" customHeight="1">
      <c r="A18" s="11" t="s">
        <v>148</v>
      </c>
      <c r="B18" s="6">
        <v>200</v>
      </c>
      <c r="C18" s="21">
        <v>3.1</v>
      </c>
      <c r="D18" s="118">
        <v>6</v>
      </c>
      <c r="E18" s="118">
        <v>39.7</v>
      </c>
      <c r="F18" s="118">
        <v>185.38</v>
      </c>
      <c r="G18" s="4">
        <v>39</v>
      </c>
      <c r="H18" s="4">
        <v>28</v>
      </c>
      <c r="I18" s="4"/>
      <c r="J18" s="4">
        <v>84</v>
      </c>
      <c r="K18" s="4">
        <v>124</v>
      </c>
      <c r="L18" s="4">
        <v>0.028</v>
      </c>
      <c r="M18" s="4">
        <v>0.0008</v>
      </c>
      <c r="N18" s="4"/>
      <c r="O18" s="4">
        <v>0.012</v>
      </c>
      <c r="P18" s="4">
        <v>0.0011</v>
      </c>
      <c r="Q18" s="4">
        <v>32.1</v>
      </c>
      <c r="R18" s="4"/>
      <c r="S18" s="4">
        <v>1.02</v>
      </c>
      <c r="T18" s="4">
        <v>520</v>
      </c>
    </row>
    <row r="19" spans="1:20" ht="31.5">
      <c r="A19" s="7" t="s">
        <v>74</v>
      </c>
      <c r="B19" s="6">
        <v>200</v>
      </c>
      <c r="C19" s="118">
        <v>0.6</v>
      </c>
      <c r="D19" s="118"/>
      <c r="E19" s="118">
        <v>29</v>
      </c>
      <c r="F19" s="118">
        <v>111.2</v>
      </c>
      <c r="G19" s="4">
        <v>25.2</v>
      </c>
      <c r="H19" s="4">
        <v>19.4</v>
      </c>
      <c r="I19" s="4">
        <v>0.6</v>
      </c>
      <c r="J19" s="4">
        <v>39.6</v>
      </c>
      <c r="K19" s="4"/>
      <c r="L19" s="4"/>
      <c r="M19" s="4"/>
      <c r="N19" s="4"/>
      <c r="O19" s="4">
        <v>0.006</v>
      </c>
      <c r="P19" s="4">
        <v>0.02</v>
      </c>
      <c r="Q19" s="4">
        <v>10</v>
      </c>
      <c r="R19" s="4"/>
      <c r="S19" s="4">
        <v>10.4</v>
      </c>
      <c r="T19" s="4">
        <v>638</v>
      </c>
    </row>
    <row r="20" spans="1:20" ht="15.75">
      <c r="A20" s="7" t="s">
        <v>71</v>
      </c>
      <c r="B20" s="6">
        <v>60</v>
      </c>
      <c r="C20" s="21">
        <v>4.42</v>
      </c>
      <c r="D20" s="118">
        <v>2.7</v>
      </c>
      <c r="E20" s="118">
        <v>26.1</v>
      </c>
      <c r="F20" s="118">
        <v>92</v>
      </c>
      <c r="G20" s="4">
        <v>75</v>
      </c>
      <c r="H20" s="4">
        <v>24.6</v>
      </c>
      <c r="I20" s="4">
        <v>0.16</v>
      </c>
      <c r="J20" s="4">
        <v>77.4</v>
      </c>
      <c r="K20" s="4">
        <v>84.6</v>
      </c>
      <c r="L20" s="4"/>
      <c r="M20" s="4">
        <v>2E-05</v>
      </c>
      <c r="N20" s="4"/>
      <c r="O20" s="4">
        <v>0.08</v>
      </c>
      <c r="P20" s="4">
        <v>0.015</v>
      </c>
      <c r="Q20" s="4"/>
      <c r="R20" s="4"/>
      <c r="S20" s="4">
        <v>0.012</v>
      </c>
      <c r="T20" s="4" t="s">
        <v>193</v>
      </c>
    </row>
    <row r="21" spans="1:20" ht="15.75">
      <c r="A21" s="7" t="s">
        <v>72</v>
      </c>
      <c r="B21" s="6">
        <v>36</v>
      </c>
      <c r="C21" s="118">
        <v>2.55</v>
      </c>
      <c r="D21" s="118">
        <v>0.99</v>
      </c>
      <c r="E21" s="118">
        <v>12.75</v>
      </c>
      <c r="F21" s="118">
        <v>77.7</v>
      </c>
      <c r="G21" s="4">
        <v>21.9</v>
      </c>
      <c r="H21" s="4">
        <v>12</v>
      </c>
      <c r="I21" s="4">
        <v>0.85</v>
      </c>
      <c r="J21" s="4">
        <v>37.5</v>
      </c>
      <c r="K21" s="4">
        <v>49.8</v>
      </c>
      <c r="L21" s="4"/>
      <c r="M21" s="4"/>
      <c r="N21" s="4">
        <v>0.015</v>
      </c>
      <c r="O21" s="4">
        <v>0.03</v>
      </c>
      <c r="P21" s="4">
        <v>0.01</v>
      </c>
      <c r="Q21" s="4"/>
      <c r="R21" s="4"/>
      <c r="S21" s="4">
        <v>0.012</v>
      </c>
      <c r="T21" s="4" t="s">
        <v>193</v>
      </c>
    </row>
    <row r="22" spans="1:20" ht="15.75">
      <c r="A22" s="12" t="s">
        <v>61</v>
      </c>
      <c r="B22" s="3">
        <v>956</v>
      </c>
      <c r="C22" s="114">
        <f>SUM(C15:C21)</f>
        <v>23.670000000000005</v>
      </c>
      <c r="D22" s="114">
        <f aca="true" t="shared" si="1" ref="D22:S22">SUM(D15:D21)</f>
        <v>29.839999999999996</v>
      </c>
      <c r="E22" s="114">
        <f t="shared" si="1"/>
        <v>127.1</v>
      </c>
      <c r="F22" s="114">
        <f t="shared" si="1"/>
        <v>1034.98</v>
      </c>
      <c r="G22" s="114">
        <f t="shared" si="1"/>
        <v>300.29999999999995</v>
      </c>
      <c r="H22" s="114">
        <f t="shared" si="1"/>
        <v>100.47</v>
      </c>
      <c r="I22" s="114">
        <f t="shared" si="1"/>
        <v>6.069999999999999</v>
      </c>
      <c r="J22" s="114">
        <f t="shared" si="1"/>
        <v>367.53</v>
      </c>
      <c r="K22" s="114">
        <f t="shared" si="1"/>
        <v>413.28000000000003</v>
      </c>
      <c r="L22" s="114">
        <f t="shared" si="1"/>
        <v>0.039</v>
      </c>
      <c r="M22" s="114">
        <f t="shared" si="1"/>
        <v>0.010119999999999999</v>
      </c>
      <c r="N22" s="114">
        <f t="shared" si="1"/>
        <v>1.4929999999999999</v>
      </c>
      <c r="O22" s="114">
        <f t="shared" si="1"/>
        <v>0.258</v>
      </c>
      <c r="P22" s="114">
        <f t="shared" si="1"/>
        <v>0.6762</v>
      </c>
      <c r="Q22" s="114">
        <f t="shared" si="1"/>
        <v>328.8</v>
      </c>
      <c r="R22" s="114">
        <f t="shared" si="1"/>
        <v>0.8</v>
      </c>
      <c r="S22" s="114">
        <f t="shared" si="1"/>
        <v>11.864</v>
      </c>
      <c r="T22" s="4"/>
    </row>
    <row r="23" spans="1:20" ht="15.75">
      <c r="A23" s="2" t="s">
        <v>9</v>
      </c>
      <c r="B23" s="3"/>
      <c r="C23" s="79">
        <f>SUM(C13+C22)</f>
        <v>51.720000000000006</v>
      </c>
      <c r="D23" s="79">
        <f aca="true" t="shared" si="2" ref="D23:S23">SUM(D13+D22)</f>
        <v>53.379999999999995</v>
      </c>
      <c r="E23" s="79">
        <f t="shared" si="2"/>
        <v>227.01999999999998</v>
      </c>
      <c r="F23" s="79">
        <f t="shared" si="2"/>
        <v>1718.2800000000002</v>
      </c>
      <c r="G23" s="79">
        <f t="shared" si="2"/>
        <v>787.8999999999999</v>
      </c>
      <c r="H23" s="79">
        <f t="shared" si="2"/>
        <v>179.81</v>
      </c>
      <c r="I23" s="79">
        <f t="shared" si="2"/>
        <v>11.34</v>
      </c>
      <c r="J23" s="79">
        <f t="shared" si="2"/>
        <v>765.3299999999999</v>
      </c>
      <c r="K23" s="79">
        <f t="shared" si="2"/>
        <v>639.1800000000001</v>
      </c>
      <c r="L23" s="79">
        <f t="shared" si="2"/>
        <v>0.0428</v>
      </c>
      <c r="M23" s="79">
        <f t="shared" si="2"/>
        <v>0.03437</v>
      </c>
      <c r="N23" s="79">
        <f t="shared" si="2"/>
        <v>1.6469999999999998</v>
      </c>
      <c r="O23" s="79">
        <f t="shared" si="2"/>
        <v>0.8188000000000001</v>
      </c>
      <c r="P23" s="79">
        <f t="shared" si="2"/>
        <v>1.4012000000000002</v>
      </c>
      <c r="Q23" s="79">
        <f t="shared" si="2"/>
        <v>510.25</v>
      </c>
      <c r="R23" s="79">
        <f t="shared" si="2"/>
        <v>4.55</v>
      </c>
      <c r="S23" s="79">
        <f t="shared" si="2"/>
        <v>23.298000000000002</v>
      </c>
      <c r="T23" s="79"/>
    </row>
  </sheetData>
  <sheetProtection/>
  <mergeCells count="6">
    <mergeCell ref="A1:F1"/>
    <mergeCell ref="A3:T3"/>
    <mergeCell ref="G5:T5"/>
    <mergeCell ref="A4:A5"/>
    <mergeCell ref="F5:F6"/>
    <mergeCell ref="B6:E6"/>
  </mergeCells>
  <printOptions verticalCentered="1"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20.28125" style="22" customWidth="1"/>
    <col min="2" max="2" width="6.7109375" style="20" customWidth="1"/>
    <col min="3" max="3" width="7.7109375" style="20" customWidth="1"/>
    <col min="4" max="4" width="8.140625" style="20" customWidth="1"/>
    <col min="5" max="5" width="8.00390625" style="20" customWidth="1"/>
    <col min="6" max="6" width="8.140625" style="20" customWidth="1"/>
    <col min="7" max="7" width="8.00390625" style="20" customWidth="1"/>
    <col min="8" max="8" width="6.8515625" style="20" customWidth="1"/>
    <col min="9" max="9" width="6.28125" style="20" customWidth="1"/>
    <col min="10" max="12" width="7.140625" style="20" customWidth="1"/>
    <col min="13" max="13" width="8.140625" style="20" customWidth="1"/>
    <col min="14" max="19" width="7.140625" style="20" customWidth="1"/>
    <col min="20" max="20" width="6.7109375" style="20" customWidth="1"/>
    <col min="21" max="16384" width="9.140625" style="20" customWidth="1"/>
  </cols>
  <sheetData>
    <row r="1" spans="1:6" ht="15">
      <c r="A1" s="138"/>
      <c r="B1" s="138"/>
      <c r="C1" s="138"/>
      <c r="D1" s="138"/>
      <c r="E1" s="138"/>
      <c r="F1" s="138"/>
    </row>
    <row r="3" spans="1:21" ht="18.75">
      <c r="A3" s="154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5" spans="1:20" ht="14.25" customHeight="1">
      <c r="A5" s="142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3" t="s">
        <v>7</v>
      </c>
      <c r="G5" s="146" t="s">
        <v>27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</row>
    <row r="6" spans="1:20" ht="18.75">
      <c r="A6" s="142"/>
      <c r="B6" s="144" t="s">
        <v>8</v>
      </c>
      <c r="C6" s="145"/>
      <c r="D6" s="145"/>
      <c r="E6" s="145"/>
      <c r="F6" s="143"/>
      <c r="G6" s="95" t="s">
        <v>23</v>
      </c>
      <c r="H6" s="57" t="s">
        <v>24</v>
      </c>
      <c r="I6" s="57" t="s">
        <v>25</v>
      </c>
      <c r="J6" s="57" t="s">
        <v>115</v>
      </c>
      <c r="K6" s="57" t="s">
        <v>116</v>
      </c>
      <c r="L6" s="57" t="s">
        <v>117</v>
      </c>
      <c r="M6" s="57" t="s">
        <v>118</v>
      </c>
      <c r="N6" s="57" t="s">
        <v>119</v>
      </c>
      <c r="O6" s="57" t="s">
        <v>120</v>
      </c>
      <c r="P6" s="57" t="s">
        <v>121</v>
      </c>
      <c r="Q6" s="57" t="s">
        <v>122</v>
      </c>
      <c r="R6" s="57" t="s">
        <v>123</v>
      </c>
      <c r="S6" s="57" t="s">
        <v>26</v>
      </c>
      <c r="T6" s="112" t="s">
        <v>165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53.25" customHeight="1">
      <c r="A8" s="115" t="s">
        <v>166</v>
      </c>
      <c r="B8" s="28" t="s">
        <v>68</v>
      </c>
      <c r="C8" s="4">
        <v>7.3</v>
      </c>
      <c r="D8" s="4">
        <v>9.2</v>
      </c>
      <c r="E8" s="4">
        <v>17.5</v>
      </c>
      <c r="F8" s="4">
        <v>186.3</v>
      </c>
      <c r="G8" s="42">
        <v>93.7</v>
      </c>
      <c r="H8" s="4">
        <v>18.98</v>
      </c>
      <c r="I8" s="4">
        <v>0.896</v>
      </c>
      <c r="J8" s="4">
        <v>73.8</v>
      </c>
      <c r="K8" s="4">
        <v>35.4</v>
      </c>
      <c r="L8" s="4">
        <v>0.015</v>
      </c>
      <c r="M8" s="119">
        <v>0.005</v>
      </c>
      <c r="N8" s="4">
        <v>0.34</v>
      </c>
      <c r="O8" s="4"/>
      <c r="P8" s="4">
        <v>0.16</v>
      </c>
      <c r="Q8" s="4">
        <v>19</v>
      </c>
      <c r="R8" s="4">
        <v>0.15</v>
      </c>
      <c r="S8" s="4"/>
      <c r="T8" s="4">
        <v>311</v>
      </c>
    </row>
    <row r="9" spans="1:20" ht="31.5">
      <c r="A9" s="17" t="s">
        <v>70</v>
      </c>
      <c r="B9" s="10">
        <v>10</v>
      </c>
      <c r="C9" s="21">
        <v>0.08</v>
      </c>
      <c r="D9" s="118">
        <v>7.25</v>
      </c>
      <c r="E9" s="118">
        <v>0.17</v>
      </c>
      <c r="F9" s="118">
        <v>66.1</v>
      </c>
      <c r="G9" s="4">
        <v>1.2</v>
      </c>
      <c r="H9" s="4">
        <v>0.04</v>
      </c>
      <c r="I9" s="4">
        <v>0.02</v>
      </c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24.75" customHeight="1">
      <c r="A10" s="115" t="s">
        <v>141</v>
      </c>
      <c r="B10" s="10">
        <v>200</v>
      </c>
      <c r="C10" s="118">
        <v>2.6</v>
      </c>
      <c r="D10" s="118">
        <v>3.8</v>
      </c>
      <c r="E10" s="118">
        <v>22.4</v>
      </c>
      <c r="F10" s="118">
        <v>112.4</v>
      </c>
      <c r="G10" s="4">
        <v>122</v>
      </c>
      <c r="H10" s="4">
        <v>11.4</v>
      </c>
      <c r="I10" s="4">
        <v>0.2</v>
      </c>
      <c r="J10" s="4">
        <v>14</v>
      </c>
      <c r="K10" s="4">
        <v>68</v>
      </c>
      <c r="L10" s="4"/>
      <c r="M10" s="4"/>
      <c r="N10" s="4"/>
      <c r="O10" s="4">
        <v>0.06</v>
      </c>
      <c r="P10" s="4">
        <v>0.26</v>
      </c>
      <c r="Q10" s="4">
        <v>26.58</v>
      </c>
      <c r="R10" s="4">
        <v>1.2</v>
      </c>
      <c r="S10" s="4">
        <v>1.04</v>
      </c>
      <c r="T10" s="4">
        <v>689</v>
      </c>
    </row>
    <row r="11" spans="1:20" ht="15.75" customHeight="1">
      <c r="A11" s="115" t="s">
        <v>181</v>
      </c>
      <c r="B11" s="10">
        <v>40</v>
      </c>
      <c r="C11" s="124">
        <v>1.96</v>
      </c>
      <c r="D11" s="111">
        <v>5.6</v>
      </c>
      <c r="E11" s="111">
        <v>23.06</v>
      </c>
      <c r="F11" s="111">
        <v>157.5</v>
      </c>
      <c r="G11" s="122">
        <v>12.95</v>
      </c>
      <c r="H11" s="122">
        <v>11.55</v>
      </c>
      <c r="I11" s="122">
        <v>0.89</v>
      </c>
      <c r="J11" s="122">
        <v>48.3</v>
      </c>
      <c r="K11" s="122">
        <v>49.7</v>
      </c>
      <c r="L11" s="122"/>
      <c r="M11" s="122"/>
      <c r="N11" s="122"/>
      <c r="O11" s="122">
        <v>0.02</v>
      </c>
      <c r="P11" s="122">
        <v>0.08</v>
      </c>
      <c r="Q11" s="122">
        <v>1.75</v>
      </c>
      <c r="R11" s="122"/>
      <c r="S11" s="122"/>
      <c r="T11" s="4" t="s">
        <v>193</v>
      </c>
    </row>
    <row r="12" spans="1:20" ht="39.75" customHeight="1">
      <c r="A12" s="115" t="s">
        <v>196</v>
      </c>
      <c r="B12" s="10">
        <v>200</v>
      </c>
      <c r="C12" s="121">
        <v>3.8</v>
      </c>
      <c r="D12" s="121">
        <v>3.75</v>
      </c>
      <c r="E12" s="121">
        <v>16.5</v>
      </c>
      <c r="F12" s="121">
        <v>108.5</v>
      </c>
      <c r="G12" s="121">
        <v>178.5</v>
      </c>
      <c r="H12" s="121">
        <v>18</v>
      </c>
      <c r="I12" s="121">
        <v>0.15</v>
      </c>
      <c r="J12" s="121">
        <v>136.5</v>
      </c>
      <c r="K12" s="121">
        <v>60</v>
      </c>
      <c r="L12" s="121">
        <v>0.015</v>
      </c>
      <c r="M12" s="121">
        <v>0.003</v>
      </c>
      <c r="N12" s="121">
        <v>0.15</v>
      </c>
      <c r="O12" s="121">
        <v>0.045</v>
      </c>
      <c r="P12" s="121">
        <v>0.22</v>
      </c>
      <c r="Q12" s="121">
        <v>33</v>
      </c>
      <c r="R12" s="121"/>
      <c r="S12" s="121">
        <v>0.9</v>
      </c>
      <c r="T12" s="121" t="s">
        <v>193</v>
      </c>
    </row>
    <row r="13" spans="1:20" ht="15.75" customHeight="1">
      <c r="A13" s="17" t="s">
        <v>71</v>
      </c>
      <c r="B13" s="10">
        <v>60</v>
      </c>
      <c r="C13" s="21">
        <v>4.42</v>
      </c>
      <c r="D13" s="118">
        <v>2.7</v>
      </c>
      <c r="E13" s="118">
        <v>26.1</v>
      </c>
      <c r="F13" s="118">
        <v>92</v>
      </c>
      <c r="G13" s="4">
        <v>75</v>
      </c>
      <c r="H13" s="4">
        <v>24.6</v>
      </c>
      <c r="I13" s="4">
        <v>0.16</v>
      </c>
      <c r="J13" s="4">
        <v>77.4</v>
      </c>
      <c r="K13" s="4">
        <v>84.6</v>
      </c>
      <c r="L13" s="4"/>
      <c r="M13" s="4">
        <v>2E-05</v>
      </c>
      <c r="N13" s="4"/>
      <c r="O13" s="4">
        <v>0.08</v>
      </c>
      <c r="P13" s="4">
        <v>0.015</v>
      </c>
      <c r="Q13" s="4"/>
      <c r="R13" s="4"/>
      <c r="S13" s="4">
        <v>0.012</v>
      </c>
      <c r="T13" s="4" t="s">
        <v>193</v>
      </c>
    </row>
    <row r="14" spans="1:20" ht="15.75">
      <c r="A14" s="17" t="s">
        <v>72</v>
      </c>
      <c r="B14" s="6">
        <v>36</v>
      </c>
      <c r="C14" s="118">
        <v>2.55</v>
      </c>
      <c r="D14" s="118">
        <v>0.99</v>
      </c>
      <c r="E14" s="118">
        <v>12.75</v>
      </c>
      <c r="F14" s="118">
        <v>77.7</v>
      </c>
      <c r="G14" s="4">
        <v>21.9</v>
      </c>
      <c r="H14" s="4">
        <v>12</v>
      </c>
      <c r="I14" s="4">
        <v>0.85</v>
      </c>
      <c r="J14" s="4">
        <v>37.5</v>
      </c>
      <c r="K14" s="4">
        <v>49.8</v>
      </c>
      <c r="L14" s="4"/>
      <c r="M14" s="4"/>
      <c r="N14" s="4">
        <v>0.015</v>
      </c>
      <c r="O14" s="4">
        <v>0.03</v>
      </c>
      <c r="P14" s="4">
        <v>0.01</v>
      </c>
      <c r="Q14" s="4"/>
      <c r="R14" s="4"/>
      <c r="S14" s="4">
        <v>0.012</v>
      </c>
      <c r="T14" s="4" t="s">
        <v>193</v>
      </c>
    </row>
    <row r="15" spans="1:20" ht="15.75">
      <c r="A15" s="18" t="s">
        <v>59</v>
      </c>
      <c r="B15" s="13">
        <v>806</v>
      </c>
      <c r="C15" s="81">
        <f>SUM(C8)+C9+C10+C11+C13+C14</f>
        <v>18.91</v>
      </c>
      <c r="D15" s="81">
        <f aca="true" t="shared" si="0" ref="D15:S15">SUM(D8)+D9+D10+D11+D13+D14</f>
        <v>29.54</v>
      </c>
      <c r="E15" s="81">
        <f t="shared" si="0"/>
        <v>101.97999999999999</v>
      </c>
      <c r="F15" s="81">
        <f t="shared" si="0"/>
        <v>692</v>
      </c>
      <c r="G15" s="81">
        <f t="shared" si="0"/>
        <v>326.75</v>
      </c>
      <c r="H15" s="81">
        <f t="shared" si="0"/>
        <v>78.57</v>
      </c>
      <c r="I15" s="81">
        <f t="shared" si="0"/>
        <v>3.0160000000000005</v>
      </c>
      <c r="J15" s="81">
        <f t="shared" si="0"/>
        <v>252.9</v>
      </c>
      <c r="K15" s="81">
        <f t="shared" si="0"/>
        <v>289</v>
      </c>
      <c r="L15" s="81">
        <f t="shared" si="0"/>
        <v>0.015</v>
      </c>
      <c r="M15" s="81">
        <f t="shared" si="0"/>
        <v>0.00502</v>
      </c>
      <c r="N15" s="81">
        <f t="shared" si="0"/>
        <v>0.35500000000000004</v>
      </c>
      <c r="O15" s="81">
        <f t="shared" si="0"/>
        <v>0.5700000000000001</v>
      </c>
      <c r="P15" s="81">
        <f t="shared" si="0"/>
        <v>0.535</v>
      </c>
      <c r="Q15" s="81">
        <f t="shared" si="0"/>
        <v>112.63</v>
      </c>
      <c r="R15" s="81">
        <f t="shared" si="0"/>
        <v>1.5</v>
      </c>
      <c r="S15" s="81">
        <f t="shared" si="0"/>
        <v>1.064</v>
      </c>
      <c r="T15" s="81"/>
    </row>
    <row r="16" spans="1:20" ht="15.75">
      <c r="A16" s="18" t="s">
        <v>3</v>
      </c>
      <c r="B16" s="10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7.75" customHeight="1">
      <c r="A17" s="115" t="s">
        <v>84</v>
      </c>
      <c r="B17" s="6">
        <v>100</v>
      </c>
      <c r="C17" s="118">
        <v>1.02</v>
      </c>
      <c r="D17" s="118">
        <v>3.64</v>
      </c>
      <c r="E17" s="118">
        <v>5.64</v>
      </c>
      <c r="F17" s="118">
        <v>50.76</v>
      </c>
      <c r="G17" s="4">
        <v>25.84</v>
      </c>
      <c r="H17" s="4">
        <v>4.93</v>
      </c>
      <c r="I17" s="4"/>
      <c r="J17" s="88"/>
      <c r="K17" s="88">
        <v>96</v>
      </c>
      <c r="L17" s="88"/>
      <c r="M17" s="88"/>
      <c r="N17" s="88"/>
      <c r="O17" s="88"/>
      <c r="P17" s="88">
        <v>0.0003</v>
      </c>
      <c r="Q17" s="88">
        <v>1.14</v>
      </c>
      <c r="R17" s="88"/>
      <c r="S17" s="88">
        <v>5.11</v>
      </c>
      <c r="T17" s="125" t="s">
        <v>189</v>
      </c>
    </row>
    <row r="18" spans="1:20" ht="51">
      <c r="A18" s="115" t="s">
        <v>192</v>
      </c>
      <c r="B18" s="28" t="s">
        <v>167</v>
      </c>
      <c r="C18" s="118">
        <v>2.25</v>
      </c>
      <c r="D18" s="118">
        <v>5.25</v>
      </c>
      <c r="E18" s="118">
        <v>18</v>
      </c>
      <c r="F18" s="118">
        <v>185</v>
      </c>
      <c r="G18" s="4">
        <v>17.5</v>
      </c>
      <c r="H18" s="4">
        <v>6.75</v>
      </c>
      <c r="I18" s="4">
        <v>1.04</v>
      </c>
      <c r="J18" s="4">
        <v>16.75</v>
      </c>
      <c r="K18" s="4">
        <v>46.3</v>
      </c>
      <c r="L18" s="4">
        <v>0.001</v>
      </c>
      <c r="M18" s="4"/>
      <c r="N18" s="4"/>
      <c r="O18" s="4">
        <v>0.001</v>
      </c>
      <c r="P18" s="4">
        <v>0.008</v>
      </c>
      <c r="Q18" s="4">
        <v>125.5</v>
      </c>
      <c r="R18" s="4">
        <v>0.022</v>
      </c>
      <c r="S18" s="4">
        <v>3.3</v>
      </c>
      <c r="T18" s="4">
        <v>139</v>
      </c>
    </row>
    <row r="19" spans="1:20" ht="25.5">
      <c r="A19" s="115" t="s">
        <v>87</v>
      </c>
      <c r="B19" s="10">
        <v>120</v>
      </c>
      <c r="C19" s="111">
        <v>12</v>
      </c>
      <c r="D19" s="111">
        <v>10.63</v>
      </c>
      <c r="E19" s="111">
        <v>10.62</v>
      </c>
      <c r="F19" s="111">
        <v>213.4</v>
      </c>
      <c r="G19" s="111">
        <v>45</v>
      </c>
      <c r="H19" s="111">
        <v>12.13</v>
      </c>
      <c r="I19" s="130">
        <v>1.12</v>
      </c>
      <c r="J19" s="111">
        <v>165.4</v>
      </c>
      <c r="K19" s="111">
        <v>117.5</v>
      </c>
      <c r="L19" s="111">
        <v>0.02</v>
      </c>
      <c r="M19" s="111">
        <v>0.009</v>
      </c>
      <c r="N19" s="111">
        <v>1.5</v>
      </c>
      <c r="O19" s="111">
        <v>0.07</v>
      </c>
      <c r="P19" s="111">
        <v>0.125</v>
      </c>
      <c r="Q19" s="111">
        <v>125</v>
      </c>
      <c r="R19" s="111">
        <v>1.22</v>
      </c>
      <c r="S19" s="111">
        <v>11.5</v>
      </c>
      <c r="T19" s="111">
        <v>383</v>
      </c>
    </row>
    <row r="20" spans="1:20" ht="15.75">
      <c r="A20" s="7" t="s">
        <v>78</v>
      </c>
      <c r="B20" s="6">
        <v>200</v>
      </c>
      <c r="C20" s="4">
        <v>0.72</v>
      </c>
      <c r="D20" s="4">
        <v>6.48</v>
      </c>
      <c r="E20" s="4">
        <v>43.7</v>
      </c>
      <c r="F20" s="4">
        <v>240.4</v>
      </c>
      <c r="G20" s="4">
        <v>7.2</v>
      </c>
      <c r="H20" s="4">
        <v>3.8</v>
      </c>
      <c r="I20" s="4">
        <v>0.02</v>
      </c>
      <c r="J20" s="4">
        <v>2.3</v>
      </c>
      <c r="K20" s="4">
        <v>0.9</v>
      </c>
      <c r="L20" s="4"/>
      <c r="M20" s="4"/>
      <c r="N20" s="4"/>
      <c r="O20" s="4"/>
      <c r="P20" s="4"/>
      <c r="Q20" s="4">
        <v>30</v>
      </c>
      <c r="R20" s="4"/>
      <c r="S20" s="4"/>
      <c r="T20" s="4">
        <v>302</v>
      </c>
    </row>
    <row r="21" spans="1:20" ht="24" customHeight="1">
      <c r="A21" s="133" t="s">
        <v>209</v>
      </c>
      <c r="B21" s="6">
        <v>200</v>
      </c>
      <c r="C21" s="21"/>
      <c r="D21" s="118"/>
      <c r="E21" s="118">
        <v>12.4</v>
      </c>
      <c r="F21" s="118">
        <v>96</v>
      </c>
      <c r="G21" s="4">
        <v>9.28</v>
      </c>
      <c r="H21" s="4">
        <v>2.88</v>
      </c>
      <c r="I21" s="4">
        <v>0.08</v>
      </c>
      <c r="J21" s="4">
        <v>1.6</v>
      </c>
      <c r="K21" s="4">
        <v>12.24</v>
      </c>
      <c r="L21" s="4"/>
      <c r="M21" s="4"/>
      <c r="N21" s="4">
        <v>0.72</v>
      </c>
      <c r="O21" s="4">
        <v>0.002</v>
      </c>
      <c r="P21" s="4">
        <v>0.002</v>
      </c>
      <c r="Q21" s="4">
        <v>0.2</v>
      </c>
      <c r="R21" s="4"/>
      <c r="S21" s="4">
        <v>21.4</v>
      </c>
      <c r="T21" s="4">
        <v>631</v>
      </c>
    </row>
    <row r="22" spans="1:20" ht="15.75">
      <c r="A22" s="7" t="s">
        <v>71</v>
      </c>
      <c r="B22" s="6">
        <v>60</v>
      </c>
      <c r="C22" s="21">
        <v>4.42</v>
      </c>
      <c r="D22" s="118">
        <v>2.7</v>
      </c>
      <c r="E22" s="118">
        <v>26.1</v>
      </c>
      <c r="F22" s="118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193</v>
      </c>
    </row>
    <row r="23" spans="1:20" ht="15.75">
      <c r="A23" s="7" t="s">
        <v>72</v>
      </c>
      <c r="B23" s="6">
        <v>36</v>
      </c>
      <c r="C23" s="118">
        <v>2.55</v>
      </c>
      <c r="D23" s="118">
        <v>0.99</v>
      </c>
      <c r="E23" s="118">
        <v>12.75</v>
      </c>
      <c r="F23" s="118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193</v>
      </c>
    </row>
    <row r="24" spans="1:20" ht="15.75">
      <c r="A24" s="18" t="s">
        <v>61</v>
      </c>
      <c r="B24" s="13">
        <v>996</v>
      </c>
      <c r="C24" s="81">
        <f aca="true" t="shared" si="1" ref="C24:S24">SUM(C17:C23)</f>
        <v>22.96</v>
      </c>
      <c r="D24" s="81">
        <f t="shared" si="1"/>
        <v>29.69</v>
      </c>
      <c r="E24" s="81">
        <f t="shared" si="1"/>
        <v>129.21</v>
      </c>
      <c r="F24" s="81">
        <f t="shared" si="1"/>
        <v>955.26</v>
      </c>
      <c r="G24" s="81">
        <f t="shared" si="1"/>
        <v>201.72</v>
      </c>
      <c r="H24" s="81">
        <f t="shared" si="1"/>
        <v>67.09</v>
      </c>
      <c r="I24" s="81">
        <f t="shared" si="1"/>
        <v>3.2700000000000005</v>
      </c>
      <c r="J24" s="81">
        <f t="shared" si="1"/>
        <v>300.95000000000005</v>
      </c>
      <c r="K24" s="81">
        <f t="shared" si="1"/>
        <v>407.34</v>
      </c>
      <c r="L24" s="81">
        <f t="shared" si="1"/>
        <v>0.021</v>
      </c>
      <c r="M24" s="81">
        <f t="shared" si="1"/>
        <v>0.009019999999999999</v>
      </c>
      <c r="N24" s="81">
        <f t="shared" si="1"/>
        <v>2.235</v>
      </c>
      <c r="O24" s="81">
        <f t="shared" si="1"/>
        <v>0.18300000000000002</v>
      </c>
      <c r="P24" s="81">
        <f t="shared" si="1"/>
        <v>0.1603</v>
      </c>
      <c r="Q24" s="81">
        <f t="shared" si="1"/>
        <v>281.84</v>
      </c>
      <c r="R24" s="81">
        <f t="shared" si="1"/>
        <v>1.242</v>
      </c>
      <c r="S24" s="81">
        <f t="shared" si="1"/>
        <v>41.334</v>
      </c>
      <c r="T24" s="81"/>
    </row>
    <row r="25" spans="1:20" ht="15.75">
      <c r="A25" s="14" t="s">
        <v>9</v>
      </c>
      <c r="B25" s="15"/>
      <c r="C25" s="79">
        <f>SUM(C15)+C24</f>
        <v>41.870000000000005</v>
      </c>
      <c r="D25" s="79">
        <f aca="true" t="shared" si="2" ref="D25:S25">SUM(D15)+D24</f>
        <v>59.230000000000004</v>
      </c>
      <c r="E25" s="79">
        <f t="shared" si="2"/>
        <v>231.19</v>
      </c>
      <c r="F25" s="79">
        <f t="shared" si="2"/>
        <v>1647.26</v>
      </c>
      <c r="G25" s="79">
        <f t="shared" si="2"/>
        <v>528.47</v>
      </c>
      <c r="H25" s="79">
        <f t="shared" si="2"/>
        <v>145.66</v>
      </c>
      <c r="I25" s="79">
        <f t="shared" si="2"/>
        <v>6.286000000000001</v>
      </c>
      <c r="J25" s="79">
        <f t="shared" si="2"/>
        <v>553.85</v>
      </c>
      <c r="K25" s="79">
        <f t="shared" si="2"/>
        <v>696.3399999999999</v>
      </c>
      <c r="L25" s="79">
        <f t="shared" si="2"/>
        <v>0.036000000000000004</v>
      </c>
      <c r="M25" s="79">
        <f t="shared" si="2"/>
        <v>0.014039999999999999</v>
      </c>
      <c r="N25" s="79">
        <f t="shared" si="2"/>
        <v>2.59</v>
      </c>
      <c r="O25" s="79">
        <f t="shared" si="2"/>
        <v>0.7530000000000001</v>
      </c>
      <c r="P25" s="79">
        <f t="shared" si="2"/>
        <v>0.6953</v>
      </c>
      <c r="Q25" s="79">
        <f t="shared" si="2"/>
        <v>394.46999999999997</v>
      </c>
      <c r="R25" s="79">
        <f t="shared" si="2"/>
        <v>2.742</v>
      </c>
      <c r="S25" s="79">
        <f t="shared" si="2"/>
        <v>42.398</v>
      </c>
      <c r="T25" s="79"/>
    </row>
  </sheetData>
  <sheetProtection/>
  <mergeCells count="6">
    <mergeCell ref="A1:F1"/>
    <mergeCell ref="A3:U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21.7109375" style="1" customWidth="1"/>
    <col min="2" max="2" width="6.7109375" style="16" customWidth="1"/>
    <col min="3" max="3" width="7.00390625" style="0" customWidth="1"/>
    <col min="4" max="4" width="7.57421875" style="0" customWidth="1"/>
    <col min="5" max="5" width="8.57421875" style="0" customWidth="1"/>
    <col min="6" max="6" width="6.421875" style="0" customWidth="1"/>
    <col min="7" max="7" width="6.28125" style="0" customWidth="1"/>
    <col min="8" max="8" width="6.57421875" style="0" customWidth="1"/>
    <col min="9" max="12" width="6.28125" style="0" customWidth="1"/>
    <col min="13" max="13" width="8.421875" style="0" customWidth="1"/>
    <col min="14" max="19" width="6.28125" style="0" customWidth="1"/>
    <col min="20" max="20" width="7.421875" style="0" customWidth="1"/>
  </cols>
  <sheetData>
    <row r="1" spans="1:6" ht="15">
      <c r="A1" s="138"/>
      <c r="B1" s="138"/>
      <c r="C1" s="138"/>
      <c r="D1" s="138"/>
      <c r="E1" s="138"/>
      <c r="F1" s="138"/>
    </row>
    <row r="3" spans="1:20" ht="18.75">
      <c r="A3" s="140" t="s">
        <v>13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5" spans="1:20" ht="14.25" customHeight="1">
      <c r="A5" s="156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3" t="s">
        <v>7</v>
      </c>
      <c r="G5" s="146" t="s">
        <v>27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</row>
    <row r="6" spans="1:20" ht="18.75">
      <c r="A6" s="157"/>
      <c r="B6" s="144" t="s">
        <v>8</v>
      </c>
      <c r="C6" s="145"/>
      <c r="D6" s="145"/>
      <c r="E6" s="145"/>
      <c r="F6" s="143"/>
      <c r="G6" s="95" t="s">
        <v>23</v>
      </c>
      <c r="H6" s="57" t="s">
        <v>24</v>
      </c>
      <c r="I6" s="57" t="s">
        <v>25</v>
      </c>
      <c r="J6" s="57" t="s">
        <v>115</v>
      </c>
      <c r="K6" s="57" t="s">
        <v>116</v>
      </c>
      <c r="L6" s="57" t="s">
        <v>117</v>
      </c>
      <c r="M6" s="57" t="s">
        <v>118</v>
      </c>
      <c r="N6" s="57" t="s">
        <v>119</v>
      </c>
      <c r="O6" s="57" t="s">
        <v>120</v>
      </c>
      <c r="P6" s="57" t="s">
        <v>121</v>
      </c>
      <c r="Q6" s="57" t="s">
        <v>122</v>
      </c>
      <c r="R6" s="57" t="s">
        <v>123</v>
      </c>
      <c r="S6" s="57" t="s">
        <v>26</v>
      </c>
      <c r="T6" s="112" t="s">
        <v>165</v>
      </c>
    </row>
    <row r="7" spans="1:20" ht="18.75">
      <c r="A7" s="2" t="s">
        <v>2</v>
      </c>
      <c r="B7" s="6"/>
      <c r="C7" s="4"/>
      <c r="D7" s="4"/>
      <c r="E7" s="4"/>
      <c r="F7" s="4"/>
      <c r="G7" s="36"/>
      <c r="H7" s="34"/>
      <c r="I7" s="34"/>
      <c r="J7" s="93"/>
      <c r="K7" s="93"/>
      <c r="L7" s="93"/>
      <c r="M7" s="93"/>
      <c r="N7" s="93"/>
      <c r="O7" s="93"/>
      <c r="P7" s="93"/>
      <c r="Q7" s="93"/>
      <c r="R7" s="93"/>
      <c r="S7" s="37"/>
      <c r="T7" s="37"/>
    </row>
    <row r="8" spans="1:20" ht="15.75">
      <c r="A8" s="7" t="s">
        <v>113</v>
      </c>
      <c r="B8" s="6">
        <v>40</v>
      </c>
      <c r="C8" s="21">
        <v>5.12</v>
      </c>
      <c r="D8" s="118">
        <v>4.64</v>
      </c>
      <c r="E8" s="118">
        <v>0.28</v>
      </c>
      <c r="F8" s="118">
        <v>63.5</v>
      </c>
      <c r="G8" s="4">
        <v>22.22</v>
      </c>
      <c r="H8" s="4">
        <v>4.84</v>
      </c>
      <c r="I8" s="4">
        <v>1</v>
      </c>
      <c r="J8" s="4">
        <v>77.56</v>
      </c>
      <c r="K8" s="4">
        <v>0.035</v>
      </c>
      <c r="L8" s="4">
        <v>0.008</v>
      </c>
      <c r="M8" s="4">
        <v>0.013</v>
      </c>
      <c r="N8" s="4">
        <v>0.22</v>
      </c>
      <c r="O8" s="4">
        <v>0.003</v>
      </c>
      <c r="P8" s="4">
        <v>0.18</v>
      </c>
      <c r="Q8" s="4">
        <v>275</v>
      </c>
      <c r="R8" s="4">
        <v>5</v>
      </c>
      <c r="S8" s="4"/>
      <c r="T8" s="4">
        <v>337</v>
      </c>
    </row>
    <row r="9" spans="1:20" ht="64.5" customHeight="1">
      <c r="A9" s="11" t="s">
        <v>89</v>
      </c>
      <c r="B9" s="28" t="s">
        <v>79</v>
      </c>
      <c r="C9" s="21">
        <v>6.8</v>
      </c>
      <c r="D9" s="120">
        <v>8.25</v>
      </c>
      <c r="E9" s="118">
        <v>53.75</v>
      </c>
      <c r="F9" s="118">
        <v>312.75</v>
      </c>
      <c r="G9" s="4">
        <v>138.25</v>
      </c>
      <c r="H9" s="4">
        <v>16.07</v>
      </c>
      <c r="I9" s="4">
        <v>0.72</v>
      </c>
      <c r="J9" s="4">
        <v>87.75</v>
      </c>
      <c r="K9" s="4">
        <v>67.4</v>
      </c>
      <c r="L9" s="4">
        <v>0.02</v>
      </c>
      <c r="M9" s="4">
        <v>0.0007</v>
      </c>
      <c r="N9" s="4">
        <v>0.77</v>
      </c>
      <c r="O9" s="4">
        <v>0.012</v>
      </c>
      <c r="P9" s="4">
        <v>0.03</v>
      </c>
      <c r="Q9" s="4">
        <v>62</v>
      </c>
      <c r="R9" s="4">
        <v>0.3</v>
      </c>
      <c r="S9" s="4">
        <v>0.017</v>
      </c>
      <c r="T9" s="4">
        <v>302</v>
      </c>
    </row>
    <row r="10" spans="1:20" ht="33" customHeight="1">
      <c r="A10" s="17" t="s">
        <v>139</v>
      </c>
      <c r="B10" s="10">
        <v>200</v>
      </c>
      <c r="C10" s="63">
        <v>1</v>
      </c>
      <c r="D10" s="63">
        <v>1</v>
      </c>
      <c r="E10" s="63">
        <v>1.4</v>
      </c>
      <c r="F10" s="63">
        <v>58.4</v>
      </c>
      <c r="G10" s="63">
        <v>45.12</v>
      </c>
      <c r="H10" s="63">
        <v>12.5</v>
      </c>
      <c r="I10" s="63">
        <v>1.34</v>
      </c>
      <c r="J10" s="63">
        <v>37.2</v>
      </c>
      <c r="K10" s="63">
        <v>80.34</v>
      </c>
      <c r="L10" s="63">
        <v>0.002</v>
      </c>
      <c r="M10" s="63">
        <v>0.0005</v>
      </c>
      <c r="N10" s="63"/>
      <c r="O10" s="63">
        <v>0.012</v>
      </c>
      <c r="P10" s="63">
        <v>0.056</v>
      </c>
      <c r="Q10" s="63">
        <v>6.6</v>
      </c>
      <c r="R10" s="63">
        <v>0.014</v>
      </c>
      <c r="S10" s="63">
        <v>0.5</v>
      </c>
      <c r="T10" s="63">
        <v>630</v>
      </c>
    </row>
    <row r="11" spans="1:20" ht="31.5">
      <c r="A11" s="17" t="s">
        <v>69</v>
      </c>
      <c r="B11" s="6">
        <v>10</v>
      </c>
      <c r="C11" s="21">
        <v>2.32</v>
      </c>
      <c r="D11" s="118">
        <v>2.95</v>
      </c>
      <c r="E11" s="118"/>
      <c r="F11" s="118">
        <v>36.4</v>
      </c>
      <c r="G11" s="4">
        <v>88</v>
      </c>
      <c r="H11" s="4">
        <v>2.33</v>
      </c>
      <c r="I11" s="4">
        <v>0.06</v>
      </c>
      <c r="J11" s="4">
        <v>33.3</v>
      </c>
      <c r="K11" s="4">
        <v>5.86</v>
      </c>
      <c r="L11" s="4"/>
      <c r="M11" s="4">
        <v>0.001</v>
      </c>
      <c r="N11" s="4"/>
      <c r="O11" s="4">
        <v>0.003</v>
      </c>
      <c r="P11" s="4">
        <v>0.002</v>
      </c>
      <c r="Q11" s="4">
        <v>19.2</v>
      </c>
      <c r="R11" s="4">
        <v>0.63</v>
      </c>
      <c r="S11" s="4">
        <v>0.005</v>
      </c>
      <c r="T11" s="123" t="s">
        <v>186</v>
      </c>
    </row>
    <row r="12" spans="1:20" ht="15.75">
      <c r="A12" s="17" t="s">
        <v>142</v>
      </c>
      <c r="B12" s="10">
        <v>100</v>
      </c>
      <c r="C12" s="21">
        <v>0.8</v>
      </c>
      <c r="D12" s="118">
        <v>0.2</v>
      </c>
      <c r="E12" s="118">
        <v>7.5</v>
      </c>
      <c r="F12" s="118">
        <v>53</v>
      </c>
      <c r="G12" s="4">
        <v>35</v>
      </c>
      <c r="H12" s="4">
        <v>11</v>
      </c>
      <c r="I12" s="4">
        <v>0.1</v>
      </c>
      <c r="J12" s="4">
        <v>17</v>
      </c>
      <c r="K12" s="4">
        <v>55</v>
      </c>
      <c r="L12" s="4">
        <v>0.003</v>
      </c>
      <c r="M12" s="4">
        <v>0.0001</v>
      </c>
      <c r="N12" s="4">
        <v>0.015</v>
      </c>
      <c r="O12" s="4">
        <v>0.006</v>
      </c>
      <c r="P12" s="4">
        <v>0.003</v>
      </c>
      <c r="Q12" s="4">
        <v>10</v>
      </c>
      <c r="R12" s="4"/>
      <c r="S12" s="4">
        <v>33</v>
      </c>
      <c r="T12" s="4" t="s">
        <v>193</v>
      </c>
    </row>
    <row r="13" spans="1:20" ht="15.75">
      <c r="A13" s="17" t="s">
        <v>71</v>
      </c>
      <c r="B13" s="10">
        <v>60</v>
      </c>
      <c r="C13" s="21">
        <v>4.42</v>
      </c>
      <c r="D13" s="118">
        <v>2.7</v>
      </c>
      <c r="E13" s="118">
        <v>26.1</v>
      </c>
      <c r="F13" s="118">
        <v>92</v>
      </c>
      <c r="G13" s="4">
        <v>75</v>
      </c>
      <c r="H13" s="4">
        <v>24.6</v>
      </c>
      <c r="I13" s="4">
        <v>0.16</v>
      </c>
      <c r="J13" s="4">
        <v>77.4</v>
      </c>
      <c r="K13" s="4">
        <v>84.6</v>
      </c>
      <c r="L13" s="4"/>
      <c r="M13" s="4">
        <v>2E-05</v>
      </c>
      <c r="N13" s="4"/>
      <c r="O13" s="4">
        <v>0.08</v>
      </c>
      <c r="P13" s="4">
        <v>0.015</v>
      </c>
      <c r="Q13" s="4"/>
      <c r="R13" s="4"/>
      <c r="S13" s="4">
        <v>0.012</v>
      </c>
      <c r="T13" s="4" t="s">
        <v>193</v>
      </c>
    </row>
    <row r="14" spans="1:20" ht="15.75">
      <c r="A14" s="17" t="s">
        <v>72</v>
      </c>
      <c r="B14" s="6">
        <v>36</v>
      </c>
      <c r="C14" s="118">
        <v>2.55</v>
      </c>
      <c r="D14" s="118">
        <v>0.99</v>
      </c>
      <c r="E14" s="118">
        <v>12.75</v>
      </c>
      <c r="F14" s="118">
        <v>77.7</v>
      </c>
      <c r="G14" s="4">
        <v>21.9</v>
      </c>
      <c r="H14" s="4">
        <v>12</v>
      </c>
      <c r="I14" s="4">
        <v>0.85</v>
      </c>
      <c r="J14" s="4">
        <v>37.5</v>
      </c>
      <c r="K14" s="4">
        <v>49.8</v>
      </c>
      <c r="L14" s="4"/>
      <c r="M14" s="4"/>
      <c r="N14" s="4">
        <v>0.015</v>
      </c>
      <c r="O14" s="4">
        <v>0.03</v>
      </c>
      <c r="P14" s="4">
        <v>0.01</v>
      </c>
      <c r="Q14" s="4"/>
      <c r="R14" s="4"/>
      <c r="S14" s="4">
        <v>0.012</v>
      </c>
      <c r="T14" s="4" t="s">
        <v>193</v>
      </c>
    </row>
    <row r="15" spans="1:20" ht="15.75">
      <c r="A15" s="12" t="s">
        <v>59</v>
      </c>
      <c r="B15" s="3">
        <v>656</v>
      </c>
      <c r="C15" s="79">
        <f>SUM(C8:C14)</f>
        <v>23.01</v>
      </c>
      <c r="D15" s="79">
        <f aca="true" t="shared" si="0" ref="D15:R15">SUM(D8:D14)</f>
        <v>20.729999999999997</v>
      </c>
      <c r="E15" s="79">
        <f t="shared" si="0"/>
        <v>101.78</v>
      </c>
      <c r="F15" s="79">
        <f t="shared" si="0"/>
        <v>693.75</v>
      </c>
      <c r="G15" s="79">
        <f t="shared" si="0"/>
        <v>425.49</v>
      </c>
      <c r="H15" s="79">
        <f t="shared" si="0"/>
        <v>83.34</v>
      </c>
      <c r="I15" s="79">
        <f t="shared" si="0"/>
        <v>4.23</v>
      </c>
      <c r="J15" s="79">
        <f t="shared" si="0"/>
        <v>367.71000000000004</v>
      </c>
      <c r="K15" s="79">
        <f t="shared" si="0"/>
        <v>343.035</v>
      </c>
      <c r="L15" s="79">
        <f t="shared" si="0"/>
        <v>0.033</v>
      </c>
      <c r="M15" s="79">
        <f t="shared" si="0"/>
        <v>0.015319999999999997</v>
      </c>
      <c r="N15" s="79">
        <f t="shared" si="0"/>
        <v>1.0199999999999998</v>
      </c>
      <c r="O15" s="79">
        <f t="shared" si="0"/>
        <v>0.146</v>
      </c>
      <c r="P15" s="79">
        <f t="shared" si="0"/>
        <v>0.29600000000000004</v>
      </c>
      <c r="Q15" s="79">
        <f t="shared" si="0"/>
        <v>372.8</v>
      </c>
      <c r="R15" s="79">
        <f t="shared" si="0"/>
        <v>5.944</v>
      </c>
      <c r="S15" s="79">
        <f>SUM(S8:S14)</f>
        <v>33.546</v>
      </c>
      <c r="T15" s="79"/>
    </row>
    <row r="16" spans="1:20" ht="15.75">
      <c r="A16" s="12" t="s">
        <v>3</v>
      </c>
      <c r="B16" s="6"/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0.75" customHeight="1">
      <c r="A17" s="11" t="s">
        <v>112</v>
      </c>
      <c r="B17" s="6">
        <v>100</v>
      </c>
      <c r="C17" s="91">
        <v>3.6</v>
      </c>
      <c r="D17" s="91">
        <v>11.4</v>
      </c>
      <c r="E17" s="91">
        <v>19.5</v>
      </c>
      <c r="F17" s="91">
        <v>98</v>
      </c>
      <c r="G17" s="91">
        <v>30.3</v>
      </c>
      <c r="H17" s="91">
        <v>1.8</v>
      </c>
      <c r="I17" s="91">
        <v>0.22</v>
      </c>
      <c r="J17" s="91">
        <v>14.6</v>
      </c>
      <c r="K17" s="91">
        <v>11.6</v>
      </c>
      <c r="L17" s="91"/>
      <c r="M17" s="91">
        <v>0.0003</v>
      </c>
      <c r="N17" s="91">
        <v>0.011</v>
      </c>
      <c r="O17" s="91">
        <v>0.012</v>
      </c>
      <c r="P17" s="91">
        <v>0.003</v>
      </c>
      <c r="Q17" s="91">
        <v>1.2</v>
      </c>
      <c r="R17" s="91"/>
      <c r="S17" s="91">
        <v>3.8</v>
      </c>
      <c r="T17" s="91">
        <v>614</v>
      </c>
    </row>
    <row r="18" spans="1:20" ht="31.5">
      <c r="A18" s="64" t="s">
        <v>91</v>
      </c>
      <c r="B18" s="67" t="s">
        <v>81</v>
      </c>
      <c r="C18" s="118">
        <v>6</v>
      </c>
      <c r="D18" s="118">
        <v>3</v>
      </c>
      <c r="E18" s="118">
        <v>4.25</v>
      </c>
      <c r="F18" s="118">
        <v>168.75</v>
      </c>
      <c r="G18" s="4">
        <v>21.62</v>
      </c>
      <c r="H18" s="4">
        <v>22.5</v>
      </c>
      <c r="I18" s="4">
        <v>0.6</v>
      </c>
      <c r="J18" s="4">
        <v>35</v>
      </c>
      <c r="K18" s="4">
        <v>37.5</v>
      </c>
      <c r="L18" s="4">
        <v>0.01</v>
      </c>
      <c r="M18" s="4">
        <v>0.03</v>
      </c>
      <c r="N18" s="4">
        <v>1.35</v>
      </c>
      <c r="O18" s="4">
        <v>0.03</v>
      </c>
      <c r="P18" s="4">
        <v>0.02</v>
      </c>
      <c r="Q18" s="4">
        <v>33</v>
      </c>
      <c r="R18" s="4"/>
      <c r="S18" s="4">
        <v>0.2</v>
      </c>
      <c r="T18" s="4">
        <v>138</v>
      </c>
    </row>
    <row r="19" spans="1:20" ht="33" customHeight="1">
      <c r="A19" s="17" t="s">
        <v>216</v>
      </c>
      <c r="B19" s="31">
        <v>100</v>
      </c>
      <c r="C19" s="21">
        <v>10.1</v>
      </c>
      <c r="D19" s="118">
        <v>14.3</v>
      </c>
      <c r="E19" s="118">
        <v>1.9</v>
      </c>
      <c r="F19" s="118">
        <v>240.7</v>
      </c>
      <c r="G19" s="4">
        <v>9.88</v>
      </c>
      <c r="H19" s="4">
        <v>4.82</v>
      </c>
      <c r="I19" s="4">
        <v>1.68</v>
      </c>
      <c r="J19" s="4">
        <v>117.7</v>
      </c>
      <c r="K19" s="4">
        <v>13</v>
      </c>
      <c r="L19" s="4">
        <v>0.0046</v>
      </c>
      <c r="M19" s="4"/>
      <c r="N19" s="4">
        <v>0.58</v>
      </c>
      <c r="O19" s="4">
        <v>0.041</v>
      </c>
      <c r="P19" s="4">
        <v>0.091</v>
      </c>
      <c r="Q19" s="4">
        <v>96.6</v>
      </c>
      <c r="R19" s="4">
        <v>2.4</v>
      </c>
      <c r="S19" s="4">
        <v>1.23</v>
      </c>
      <c r="T19" s="66">
        <v>423</v>
      </c>
    </row>
    <row r="20" spans="1:20" ht="15.75">
      <c r="A20" s="11" t="s">
        <v>154</v>
      </c>
      <c r="B20" s="6">
        <v>200</v>
      </c>
      <c r="C20" s="21">
        <v>3.2</v>
      </c>
      <c r="D20" s="118">
        <v>0.7</v>
      </c>
      <c r="E20" s="118">
        <v>31.8</v>
      </c>
      <c r="F20" s="118">
        <v>161.82</v>
      </c>
      <c r="G20" s="4">
        <v>72</v>
      </c>
      <c r="H20" s="4">
        <v>7.2</v>
      </c>
      <c r="I20" s="4">
        <v>0.72</v>
      </c>
      <c r="J20" s="4">
        <v>109.8</v>
      </c>
      <c r="K20" s="4">
        <v>54</v>
      </c>
      <c r="L20" s="4"/>
      <c r="M20" s="4"/>
      <c r="N20" s="4"/>
      <c r="O20" s="4"/>
      <c r="P20" s="4">
        <v>0.15</v>
      </c>
      <c r="Q20" s="4"/>
      <c r="R20" s="4"/>
      <c r="S20" s="4"/>
      <c r="T20" s="4">
        <v>302</v>
      </c>
    </row>
    <row r="21" spans="1:20" ht="15.75">
      <c r="A21" s="7" t="s">
        <v>96</v>
      </c>
      <c r="B21" s="6">
        <v>200</v>
      </c>
      <c r="C21" s="118">
        <v>0.6</v>
      </c>
      <c r="D21" s="118"/>
      <c r="E21" s="118">
        <v>29</v>
      </c>
      <c r="F21" s="118">
        <v>111.2</v>
      </c>
      <c r="G21" s="4">
        <v>25.2</v>
      </c>
      <c r="H21" s="4">
        <v>19.4</v>
      </c>
      <c r="I21" s="4">
        <v>0.6</v>
      </c>
      <c r="J21" s="4">
        <v>39.6</v>
      </c>
      <c r="K21" s="4"/>
      <c r="L21" s="4"/>
      <c r="M21" s="4"/>
      <c r="N21" s="4"/>
      <c r="O21" s="4">
        <v>0.006</v>
      </c>
      <c r="P21" s="4">
        <v>0.02</v>
      </c>
      <c r="Q21" s="4">
        <v>10</v>
      </c>
      <c r="R21" s="4"/>
      <c r="S21" s="4">
        <v>10.4</v>
      </c>
      <c r="T21" s="4">
        <v>643</v>
      </c>
    </row>
    <row r="22" spans="1:20" ht="15.75">
      <c r="A22" s="7" t="s">
        <v>71</v>
      </c>
      <c r="B22" s="6">
        <v>60</v>
      </c>
      <c r="C22" s="21">
        <v>4.42</v>
      </c>
      <c r="D22" s="118">
        <v>2.7</v>
      </c>
      <c r="E22" s="118">
        <v>26.1</v>
      </c>
      <c r="F22" s="118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193</v>
      </c>
    </row>
    <row r="23" spans="1:20" ht="15.75">
      <c r="A23" s="7" t="s">
        <v>72</v>
      </c>
      <c r="B23" s="6">
        <v>36</v>
      </c>
      <c r="C23" s="118">
        <v>2.55</v>
      </c>
      <c r="D23" s="118">
        <v>0.99</v>
      </c>
      <c r="E23" s="118">
        <v>12.75</v>
      </c>
      <c r="F23" s="118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193</v>
      </c>
    </row>
    <row r="24" spans="1:20" ht="15.75">
      <c r="A24" s="12" t="s">
        <v>61</v>
      </c>
      <c r="B24" s="3">
        <v>971</v>
      </c>
      <c r="C24" s="79">
        <f aca="true" t="shared" si="1" ref="C24:S24">SUM(C17:C23)</f>
        <v>30.470000000000002</v>
      </c>
      <c r="D24" s="79">
        <f t="shared" si="1"/>
        <v>33.09</v>
      </c>
      <c r="E24" s="79">
        <f t="shared" si="1"/>
        <v>125.30000000000001</v>
      </c>
      <c r="F24" s="79">
        <f t="shared" si="1"/>
        <v>950.1700000000001</v>
      </c>
      <c r="G24" s="79">
        <f t="shared" si="1"/>
        <v>255.9</v>
      </c>
      <c r="H24" s="79">
        <f t="shared" si="1"/>
        <v>92.32</v>
      </c>
      <c r="I24" s="79">
        <f t="shared" si="1"/>
        <v>4.83</v>
      </c>
      <c r="J24" s="79">
        <f t="shared" si="1"/>
        <v>431.6</v>
      </c>
      <c r="K24" s="79">
        <f t="shared" si="1"/>
        <v>250.5</v>
      </c>
      <c r="L24" s="79">
        <f t="shared" si="1"/>
        <v>0.0146</v>
      </c>
      <c r="M24" s="79">
        <f t="shared" si="1"/>
        <v>0.03032</v>
      </c>
      <c r="N24" s="79">
        <f t="shared" si="1"/>
        <v>1.9559999999999997</v>
      </c>
      <c r="O24" s="79">
        <f t="shared" si="1"/>
        <v>0.19899999999999998</v>
      </c>
      <c r="P24" s="79">
        <f t="shared" si="1"/>
        <v>0.30900000000000005</v>
      </c>
      <c r="Q24" s="79">
        <f t="shared" si="1"/>
        <v>140.8</v>
      </c>
      <c r="R24" s="79">
        <f t="shared" si="1"/>
        <v>2.4</v>
      </c>
      <c r="S24" s="79">
        <f t="shared" si="1"/>
        <v>15.654000000000002</v>
      </c>
      <c r="T24" s="79"/>
    </row>
    <row r="25" spans="1:20" ht="15.75">
      <c r="A25" s="2" t="s">
        <v>9</v>
      </c>
      <c r="B25" s="6"/>
      <c r="C25" s="79">
        <f>SUM(C15)+C24</f>
        <v>53.480000000000004</v>
      </c>
      <c r="D25" s="79">
        <f aca="true" t="shared" si="2" ref="D25:S25">SUM(D15)+D24</f>
        <v>53.82</v>
      </c>
      <c r="E25" s="79">
        <f t="shared" si="2"/>
        <v>227.08</v>
      </c>
      <c r="F25" s="79">
        <f t="shared" si="2"/>
        <v>1643.92</v>
      </c>
      <c r="G25" s="79">
        <f t="shared" si="2"/>
        <v>681.39</v>
      </c>
      <c r="H25" s="79">
        <f t="shared" si="2"/>
        <v>175.66</v>
      </c>
      <c r="I25" s="79">
        <f t="shared" si="2"/>
        <v>9.06</v>
      </c>
      <c r="J25" s="79">
        <f t="shared" si="2"/>
        <v>799.3100000000001</v>
      </c>
      <c r="K25" s="79">
        <f t="shared" si="2"/>
        <v>593.5350000000001</v>
      </c>
      <c r="L25" s="79">
        <f t="shared" si="2"/>
        <v>0.0476</v>
      </c>
      <c r="M25" s="79">
        <f t="shared" si="2"/>
        <v>0.04564</v>
      </c>
      <c r="N25" s="79">
        <f t="shared" si="2"/>
        <v>2.9759999999999995</v>
      </c>
      <c r="O25" s="79">
        <f t="shared" si="2"/>
        <v>0.345</v>
      </c>
      <c r="P25" s="79">
        <f t="shared" si="2"/>
        <v>0.6050000000000001</v>
      </c>
      <c r="Q25" s="79">
        <f t="shared" si="2"/>
        <v>513.6</v>
      </c>
      <c r="R25" s="79">
        <f t="shared" si="2"/>
        <v>8.344</v>
      </c>
      <c r="S25" s="79">
        <f t="shared" si="2"/>
        <v>49.2</v>
      </c>
      <c r="T25" s="79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22.00390625" style="1" customWidth="1"/>
    <col min="2" max="2" width="6.7109375" style="0" customWidth="1"/>
    <col min="3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6.8515625" style="0" customWidth="1"/>
    <col min="8" max="8" width="6.421875" style="0" customWidth="1"/>
    <col min="9" max="12" width="6.8515625" style="0" customWidth="1"/>
    <col min="13" max="13" width="8.28125" style="0" customWidth="1"/>
    <col min="14" max="19" width="6.8515625" style="0" customWidth="1"/>
    <col min="20" max="20" width="7.28125" style="0" customWidth="1"/>
  </cols>
  <sheetData>
    <row r="1" spans="1:6" ht="15">
      <c r="A1" s="138"/>
      <c r="B1" s="138"/>
      <c r="C1" s="138"/>
      <c r="D1" s="138"/>
      <c r="E1" s="138"/>
      <c r="F1" s="138"/>
    </row>
    <row r="3" spans="1:20" ht="18.75">
      <c r="A3" s="140" t="s">
        <v>14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5" spans="1:20" ht="15">
      <c r="A5" s="142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3" t="s">
        <v>7</v>
      </c>
      <c r="G5" s="146" t="s">
        <v>27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</row>
    <row r="6" spans="1:20" ht="18.75">
      <c r="A6" s="142"/>
      <c r="B6" s="144" t="s">
        <v>8</v>
      </c>
      <c r="C6" s="145"/>
      <c r="D6" s="145"/>
      <c r="E6" s="145"/>
      <c r="F6" s="143"/>
      <c r="G6" s="95" t="s">
        <v>23</v>
      </c>
      <c r="H6" s="57" t="s">
        <v>24</v>
      </c>
      <c r="I6" s="57" t="s">
        <v>25</v>
      </c>
      <c r="J6" s="57" t="s">
        <v>115</v>
      </c>
      <c r="K6" s="57" t="s">
        <v>116</v>
      </c>
      <c r="L6" s="57" t="s">
        <v>117</v>
      </c>
      <c r="M6" s="57" t="s">
        <v>118</v>
      </c>
      <c r="N6" s="57" t="s">
        <v>119</v>
      </c>
      <c r="O6" s="57" t="s">
        <v>120</v>
      </c>
      <c r="P6" s="57" t="s">
        <v>121</v>
      </c>
      <c r="Q6" s="57" t="s">
        <v>122</v>
      </c>
      <c r="R6" s="57" t="s">
        <v>123</v>
      </c>
      <c r="S6" s="57" t="s">
        <v>26</v>
      </c>
      <c r="T6" s="112" t="s">
        <v>165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7.25">
      <c r="A8" s="70" t="s">
        <v>168</v>
      </c>
      <c r="B8" s="89" t="s">
        <v>169</v>
      </c>
      <c r="C8" s="118">
        <v>14.3</v>
      </c>
      <c r="D8" s="118">
        <v>12.6</v>
      </c>
      <c r="E8" s="118">
        <v>2.85</v>
      </c>
      <c r="F8" s="118">
        <v>232.9</v>
      </c>
      <c r="G8" s="42">
        <v>141.7</v>
      </c>
      <c r="H8" s="4">
        <v>11.6</v>
      </c>
      <c r="I8" s="4">
        <v>1.45</v>
      </c>
      <c r="J8" s="4">
        <v>181.9</v>
      </c>
      <c r="K8" s="4">
        <v>45.7</v>
      </c>
      <c r="L8" s="4">
        <v>0.003</v>
      </c>
      <c r="M8" s="4">
        <v>0.0001</v>
      </c>
      <c r="N8" s="4">
        <v>0.081</v>
      </c>
      <c r="O8" s="4">
        <v>0.1</v>
      </c>
      <c r="P8" s="4">
        <v>0.6</v>
      </c>
      <c r="Q8" s="4">
        <v>250</v>
      </c>
      <c r="R8" s="4">
        <v>4</v>
      </c>
      <c r="S8" s="4">
        <v>0.3</v>
      </c>
      <c r="T8" s="4">
        <v>340</v>
      </c>
    </row>
    <row r="9" spans="1:20" ht="16.5" customHeight="1">
      <c r="A9" s="17" t="s">
        <v>82</v>
      </c>
      <c r="B9" s="6">
        <v>200</v>
      </c>
      <c r="C9" s="21">
        <v>4.6</v>
      </c>
      <c r="D9" s="118">
        <v>4.4</v>
      </c>
      <c r="E9" s="118">
        <v>12.5</v>
      </c>
      <c r="F9" s="118">
        <v>107.2</v>
      </c>
      <c r="G9" s="4">
        <v>103</v>
      </c>
      <c r="H9" s="4">
        <v>14.3</v>
      </c>
      <c r="I9" s="4">
        <v>1.1</v>
      </c>
      <c r="J9" s="4">
        <v>80</v>
      </c>
      <c r="K9" s="4">
        <v>20</v>
      </c>
      <c r="L9" s="4">
        <v>0.001</v>
      </c>
      <c r="M9" s="4">
        <v>0.00023</v>
      </c>
      <c r="N9" s="4"/>
      <c r="O9" s="4">
        <v>0.04</v>
      </c>
      <c r="P9" s="4">
        <v>0.17</v>
      </c>
      <c r="Q9" s="4">
        <v>17.25</v>
      </c>
      <c r="R9" s="4">
        <v>1.6</v>
      </c>
      <c r="S9" s="4">
        <v>0.68</v>
      </c>
      <c r="T9" s="4">
        <v>642</v>
      </c>
    </row>
    <row r="10" spans="1:20" ht="15.75">
      <c r="A10" s="17" t="s">
        <v>143</v>
      </c>
      <c r="B10" s="10">
        <v>200</v>
      </c>
      <c r="C10" s="121">
        <v>3.8</v>
      </c>
      <c r="D10" s="121">
        <v>3.75</v>
      </c>
      <c r="E10" s="121">
        <v>16.5</v>
      </c>
      <c r="F10" s="121">
        <v>108.5</v>
      </c>
      <c r="G10" s="121">
        <v>178.5</v>
      </c>
      <c r="H10" s="121">
        <v>18</v>
      </c>
      <c r="I10" s="121">
        <v>0.15</v>
      </c>
      <c r="J10" s="121">
        <v>136.5</v>
      </c>
      <c r="K10" s="121">
        <v>60</v>
      </c>
      <c r="L10" s="121">
        <v>0.015</v>
      </c>
      <c r="M10" s="121">
        <v>0.003</v>
      </c>
      <c r="N10" s="121">
        <v>0.15</v>
      </c>
      <c r="O10" s="121">
        <v>0.045</v>
      </c>
      <c r="P10" s="121">
        <v>0.22</v>
      </c>
      <c r="Q10" s="121">
        <v>33</v>
      </c>
      <c r="R10" s="121"/>
      <c r="S10" s="121">
        <v>0.9</v>
      </c>
      <c r="T10" s="121" t="s">
        <v>193</v>
      </c>
    </row>
    <row r="11" spans="1:20" ht="15.75">
      <c r="A11" s="17" t="s">
        <v>71</v>
      </c>
      <c r="B11" s="6">
        <v>60</v>
      </c>
      <c r="C11" s="21">
        <v>4.42</v>
      </c>
      <c r="D11" s="118">
        <v>2.7</v>
      </c>
      <c r="E11" s="118">
        <v>26.1</v>
      </c>
      <c r="F11" s="118">
        <v>92</v>
      </c>
      <c r="G11" s="4">
        <v>75</v>
      </c>
      <c r="H11" s="4">
        <v>24.6</v>
      </c>
      <c r="I11" s="4">
        <v>0.16</v>
      </c>
      <c r="J11" s="4">
        <v>77.4</v>
      </c>
      <c r="K11" s="4">
        <v>84.6</v>
      </c>
      <c r="L11" s="4"/>
      <c r="M11" s="4">
        <v>2E-05</v>
      </c>
      <c r="N11" s="4"/>
      <c r="O11" s="4">
        <v>0.08</v>
      </c>
      <c r="P11" s="4">
        <v>0.015</v>
      </c>
      <c r="Q11" s="4"/>
      <c r="R11" s="4"/>
      <c r="S11" s="4">
        <v>0.012</v>
      </c>
      <c r="T11" s="4" t="s">
        <v>193</v>
      </c>
    </row>
    <row r="12" spans="1:20" ht="15.75">
      <c r="A12" s="17" t="s">
        <v>72</v>
      </c>
      <c r="B12" s="6">
        <v>36</v>
      </c>
      <c r="C12" s="118">
        <v>2.55</v>
      </c>
      <c r="D12" s="118">
        <v>0.99</v>
      </c>
      <c r="E12" s="118">
        <v>12.75</v>
      </c>
      <c r="F12" s="118">
        <v>77.7</v>
      </c>
      <c r="G12" s="4">
        <v>21.9</v>
      </c>
      <c r="H12" s="4">
        <v>12</v>
      </c>
      <c r="I12" s="4">
        <v>0.85</v>
      </c>
      <c r="J12" s="4">
        <v>37.5</v>
      </c>
      <c r="K12" s="4">
        <v>49.8</v>
      </c>
      <c r="L12" s="4"/>
      <c r="M12" s="4"/>
      <c r="N12" s="4">
        <v>0.015</v>
      </c>
      <c r="O12" s="4">
        <v>0.03</v>
      </c>
      <c r="P12" s="4">
        <v>0.01</v>
      </c>
      <c r="Q12" s="4"/>
      <c r="R12" s="4"/>
      <c r="S12" s="4">
        <v>0.012</v>
      </c>
      <c r="T12" s="4" t="s">
        <v>193</v>
      </c>
    </row>
    <row r="13" spans="1:20" ht="15.75">
      <c r="A13" s="18" t="s">
        <v>59</v>
      </c>
      <c r="B13" s="13">
        <v>736</v>
      </c>
      <c r="C13" s="81">
        <f aca="true" t="shared" si="0" ref="C13:S13">SUM(C8:C12)</f>
        <v>29.669999999999998</v>
      </c>
      <c r="D13" s="81">
        <f t="shared" si="0"/>
        <v>24.439999999999998</v>
      </c>
      <c r="E13" s="81">
        <f t="shared" si="0"/>
        <v>70.7</v>
      </c>
      <c r="F13" s="81">
        <f t="shared" si="0"/>
        <v>618.3000000000001</v>
      </c>
      <c r="G13" s="81">
        <f t="shared" si="0"/>
        <v>520.1</v>
      </c>
      <c r="H13" s="81">
        <f t="shared" si="0"/>
        <v>80.5</v>
      </c>
      <c r="I13" s="81">
        <f t="shared" si="0"/>
        <v>3.71</v>
      </c>
      <c r="J13" s="81">
        <f t="shared" si="0"/>
        <v>513.3</v>
      </c>
      <c r="K13" s="81">
        <f t="shared" si="0"/>
        <v>260.1</v>
      </c>
      <c r="L13" s="81">
        <f t="shared" si="0"/>
        <v>0.019</v>
      </c>
      <c r="M13" s="81">
        <f t="shared" si="0"/>
        <v>0.00335</v>
      </c>
      <c r="N13" s="81">
        <f t="shared" si="0"/>
        <v>0.246</v>
      </c>
      <c r="O13" s="81">
        <f t="shared" si="0"/>
        <v>0.29500000000000004</v>
      </c>
      <c r="P13" s="81">
        <f t="shared" si="0"/>
        <v>1.015</v>
      </c>
      <c r="Q13" s="81">
        <f t="shared" si="0"/>
        <v>300.25</v>
      </c>
      <c r="R13" s="81">
        <f t="shared" si="0"/>
        <v>5.6</v>
      </c>
      <c r="S13" s="81">
        <f t="shared" si="0"/>
        <v>1.904</v>
      </c>
      <c r="T13" s="81"/>
    </row>
    <row r="14" spans="1:20" ht="15.75">
      <c r="A14" s="18" t="s">
        <v>3</v>
      </c>
      <c r="B14" s="10"/>
      <c r="C14" s="21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0.75" customHeight="1">
      <c r="A15" s="17" t="s">
        <v>73</v>
      </c>
      <c r="B15" s="6">
        <v>100</v>
      </c>
      <c r="C15" s="118"/>
      <c r="D15" s="118">
        <v>2.4</v>
      </c>
      <c r="E15" s="118">
        <v>4.2</v>
      </c>
      <c r="F15" s="118">
        <v>89</v>
      </c>
      <c r="G15" s="4">
        <v>24.57</v>
      </c>
      <c r="H15" s="4">
        <v>1.2</v>
      </c>
      <c r="I15" s="4">
        <v>0.41</v>
      </c>
      <c r="J15" s="88">
        <v>19.38</v>
      </c>
      <c r="K15" s="88">
        <v>11.58</v>
      </c>
      <c r="L15" s="88">
        <v>0.001</v>
      </c>
      <c r="M15" s="88">
        <v>0.009</v>
      </c>
      <c r="N15" s="88">
        <v>0.33</v>
      </c>
      <c r="O15" s="88"/>
      <c r="P15" s="88">
        <v>0.03</v>
      </c>
      <c r="Q15" s="88">
        <v>24.7</v>
      </c>
      <c r="R15" s="88"/>
      <c r="S15" s="88">
        <v>0.2</v>
      </c>
      <c r="T15" s="123" t="s">
        <v>188</v>
      </c>
    </row>
    <row r="16" spans="1:20" ht="33" customHeight="1">
      <c r="A16" s="17" t="s">
        <v>217</v>
      </c>
      <c r="B16" s="62">
        <v>250</v>
      </c>
      <c r="C16" s="21">
        <v>6.25</v>
      </c>
      <c r="D16" s="118">
        <v>3</v>
      </c>
      <c r="E16" s="118">
        <v>15.75</v>
      </c>
      <c r="F16" s="118">
        <v>184</v>
      </c>
      <c r="G16" s="4">
        <v>62.07</v>
      </c>
      <c r="H16" s="4">
        <v>6.22</v>
      </c>
      <c r="I16" s="4">
        <v>1.6</v>
      </c>
      <c r="J16" s="4">
        <v>33</v>
      </c>
      <c r="K16" s="4">
        <v>14.22</v>
      </c>
      <c r="L16" s="4">
        <v>0.005</v>
      </c>
      <c r="M16" s="4">
        <v>0.005</v>
      </c>
      <c r="N16" s="4">
        <v>0.61</v>
      </c>
      <c r="O16" s="4">
        <v>0.007</v>
      </c>
      <c r="P16" s="4">
        <v>0.12</v>
      </c>
      <c r="Q16" s="4">
        <v>138.25</v>
      </c>
      <c r="R16" s="4">
        <v>0.005</v>
      </c>
      <c r="S16" s="4">
        <v>0.85</v>
      </c>
      <c r="T16" s="4">
        <v>132</v>
      </c>
    </row>
    <row r="17" spans="1:20" ht="46.5" customHeight="1">
      <c r="A17" s="17" t="s">
        <v>163</v>
      </c>
      <c r="B17" s="62">
        <v>100</v>
      </c>
      <c r="C17" s="91">
        <v>13.1</v>
      </c>
      <c r="D17" s="91">
        <v>16.9</v>
      </c>
      <c r="E17" s="91">
        <v>9</v>
      </c>
      <c r="F17" s="91">
        <v>249.96</v>
      </c>
      <c r="G17" s="91">
        <v>46.2</v>
      </c>
      <c r="H17" s="91">
        <v>11.4</v>
      </c>
      <c r="I17" s="91">
        <v>1.8</v>
      </c>
      <c r="J17" s="91">
        <v>2.9</v>
      </c>
      <c r="K17" s="91">
        <v>76.2</v>
      </c>
      <c r="L17" s="91">
        <v>0.003</v>
      </c>
      <c r="M17" s="91">
        <v>0.01</v>
      </c>
      <c r="N17" s="91">
        <v>0.011</v>
      </c>
      <c r="O17" s="91">
        <v>0.13</v>
      </c>
      <c r="P17" s="91">
        <v>0.02</v>
      </c>
      <c r="Q17" s="91">
        <v>27.2</v>
      </c>
      <c r="R17" s="91">
        <v>2.3</v>
      </c>
      <c r="S17" s="91">
        <v>0.8</v>
      </c>
      <c r="T17" s="4">
        <v>488</v>
      </c>
    </row>
    <row r="18" spans="1:20" ht="18.75" customHeight="1">
      <c r="A18" s="7" t="s">
        <v>88</v>
      </c>
      <c r="B18" s="6">
        <v>200</v>
      </c>
      <c r="C18" s="4">
        <v>1.95</v>
      </c>
      <c r="D18" s="4">
        <v>8.82</v>
      </c>
      <c r="E18" s="4">
        <v>15.3</v>
      </c>
      <c r="F18" s="4">
        <v>170.7</v>
      </c>
      <c r="G18" s="4">
        <v>0.4</v>
      </c>
      <c r="H18" s="4">
        <v>15.2</v>
      </c>
      <c r="I18" s="4">
        <v>1.01</v>
      </c>
      <c r="J18" s="4">
        <v>107.4</v>
      </c>
      <c r="K18" s="4">
        <v>113.9</v>
      </c>
      <c r="L18" s="4">
        <v>0.005</v>
      </c>
      <c r="M18" s="4"/>
      <c r="N18" s="4">
        <v>0.12</v>
      </c>
      <c r="O18" s="4"/>
      <c r="P18" s="4">
        <v>0.076</v>
      </c>
      <c r="Q18" s="4">
        <v>161.3</v>
      </c>
      <c r="R18" s="4"/>
      <c r="S18" s="4">
        <v>2.09</v>
      </c>
      <c r="T18" s="4">
        <v>216</v>
      </c>
    </row>
    <row r="19" spans="1:20" ht="17.25" customHeight="1">
      <c r="A19" s="7" t="s">
        <v>152</v>
      </c>
      <c r="B19" s="6">
        <v>200</v>
      </c>
      <c r="C19" s="118">
        <v>0.8</v>
      </c>
      <c r="D19" s="118">
        <v>0.6</v>
      </c>
      <c r="E19" s="118">
        <v>22</v>
      </c>
      <c r="F19" s="118">
        <v>121</v>
      </c>
      <c r="G19" s="4">
        <v>38</v>
      </c>
      <c r="H19" s="4">
        <v>24</v>
      </c>
      <c r="I19" s="4">
        <v>0.6</v>
      </c>
      <c r="J19" s="4">
        <v>32</v>
      </c>
      <c r="K19" s="4">
        <v>110</v>
      </c>
      <c r="L19" s="4">
        <v>0.02</v>
      </c>
      <c r="M19" s="4"/>
      <c r="N19" s="4">
        <v>0.2</v>
      </c>
      <c r="O19" s="4">
        <v>0.04</v>
      </c>
      <c r="P19" s="4">
        <v>0.06</v>
      </c>
      <c r="Q19" s="4">
        <v>3.34</v>
      </c>
      <c r="R19" s="4">
        <v>0.5</v>
      </c>
      <c r="S19" s="4">
        <v>16</v>
      </c>
      <c r="T19" s="4" t="s">
        <v>193</v>
      </c>
    </row>
    <row r="20" spans="1:20" ht="18.75" customHeight="1">
      <c r="A20" s="7" t="s">
        <v>71</v>
      </c>
      <c r="B20" s="6">
        <v>60</v>
      </c>
      <c r="C20" s="21">
        <v>4.42</v>
      </c>
      <c r="D20" s="118">
        <v>2.7</v>
      </c>
      <c r="E20" s="118">
        <v>26.1</v>
      </c>
      <c r="F20" s="118">
        <v>92</v>
      </c>
      <c r="G20" s="4">
        <v>75</v>
      </c>
      <c r="H20" s="4">
        <v>24.6</v>
      </c>
      <c r="I20" s="4">
        <v>0.16</v>
      </c>
      <c r="J20" s="4">
        <v>77.4</v>
      </c>
      <c r="K20" s="4">
        <v>84.6</v>
      </c>
      <c r="L20" s="4"/>
      <c r="M20" s="4">
        <v>2E-05</v>
      </c>
      <c r="N20" s="4"/>
      <c r="O20" s="4">
        <v>0.08</v>
      </c>
      <c r="P20" s="4">
        <v>0.015</v>
      </c>
      <c r="Q20" s="4"/>
      <c r="R20" s="4"/>
      <c r="S20" s="4">
        <v>0.012</v>
      </c>
      <c r="T20" s="4" t="s">
        <v>193</v>
      </c>
    </row>
    <row r="21" spans="1:20" ht="18.75" customHeight="1">
      <c r="A21" s="7" t="s">
        <v>72</v>
      </c>
      <c r="B21" s="6">
        <v>36</v>
      </c>
      <c r="C21" s="118">
        <v>2.55</v>
      </c>
      <c r="D21" s="118">
        <v>0.99</v>
      </c>
      <c r="E21" s="118">
        <v>12.75</v>
      </c>
      <c r="F21" s="118">
        <v>77.7</v>
      </c>
      <c r="G21" s="4">
        <v>21.9</v>
      </c>
      <c r="H21" s="4">
        <v>12</v>
      </c>
      <c r="I21" s="4">
        <v>0.85</v>
      </c>
      <c r="J21" s="4">
        <v>37.5</v>
      </c>
      <c r="K21" s="4">
        <v>49.8</v>
      </c>
      <c r="L21" s="4"/>
      <c r="M21" s="4"/>
      <c r="N21" s="4">
        <v>0.015</v>
      </c>
      <c r="O21" s="4">
        <v>0.03</v>
      </c>
      <c r="P21" s="4">
        <v>0.01</v>
      </c>
      <c r="Q21" s="4"/>
      <c r="R21" s="4"/>
      <c r="S21" s="4">
        <v>0.012</v>
      </c>
      <c r="T21" s="4" t="s">
        <v>193</v>
      </c>
    </row>
    <row r="22" spans="1:20" ht="15.75">
      <c r="A22" s="18" t="s">
        <v>61</v>
      </c>
      <c r="B22" s="13">
        <v>946</v>
      </c>
      <c r="C22" s="81">
        <f aca="true" t="shared" si="1" ref="C22:S22">SUM(C15:C21)</f>
        <v>29.070000000000004</v>
      </c>
      <c r="D22" s="81">
        <f t="shared" si="1"/>
        <v>35.410000000000004</v>
      </c>
      <c r="E22" s="81">
        <f t="shared" si="1"/>
        <v>105.1</v>
      </c>
      <c r="F22" s="81">
        <f t="shared" si="1"/>
        <v>984.3600000000001</v>
      </c>
      <c r="G22" s="81">
        <f t="shared" si="1"/>
        <v>268.14</v>
      </c>
      <c r="H22" s="81">
        <f t="shared" si="1"/>
        <v>94.62</v>
      </c>
      <c r="I22" s="81">
        <f t="shared" si="1"/>
        <v>6.43</v>
      </c>
      <c r="J22" s="81">
        <f t="shared" si="1"/>
        <v>309.58000000000004</v>
      </c>
      <c r="K22" s="81">
        <f t="shared" si="1"/>
        <v>460.3</v>
      </c>
      <c r="L22" s="81">
        <f t="shared" si="1"/>
        <v>0.034</v>
      </c>
      <c r="M22" s="81">
        <f t="shared" si="1"/>
        <v>0.02402</v>
      </c>
      <c r="N22" s="81">
        <f t="shared" si="1"/>
        <v>1.2859999999999998</v>
      </c>
      <c r="O22" s="81">
        <f t="shared" si="1"/>
        <v>0.28700000000000003</v>
      </c>
      <c r="P22" s="81">
        <f t="shared" si="1"/>
        <v>0.331</v>
      </c>
      <c r="Q22" s="81">
        <f t="shared" si="1"/>
        <v>354.78999999999996</v>
      </c>
      <c r="R22" s="81">
        <f t="shared" si="1"/>
        <v>2.8049999999999997</v>
      </c>
      <c r="S22" s="81">
        <f t="shared" si="1"/>
        <v>19.964000000000002</v>
      </c>
      <c r="T22" s="81"/>
    </row>
    <row r="23" spans="1:20" ht="15.75">
      <c r="A23" s="14" t="s">
        <v>9</v>
      </c>
      <c r="B23" s="15"/>
      <c r="C23" s="79">
        <f>SUM(C13+C22)</f>
        <v>58.74</v>
      </c>
      <c r="D23" s="79">
        <f aca="true" t="shared" si="2" ref="D23:S23">SUM(D13+D22)</f>
        <v>59.85</v>
      </c>
      <c r="E23" s="79">
        <f t="shared" si="2"/>
        <v>175.8</v>
      </c>
      <c r="F23" s="79">
        <f t="shared" si="2"/>
        <v>1602.6600000000003</v>
      </c>
      <c r="G23" s="79">
        <f t="shared" si="2"/>
        <v>788.24</v>
      </c>
      <c r="H23" s="79">
        <f t="shared" si="2"/>
        <v>175.12</v>
      </c>
      <c r="I23" s="79">
        <f t="shared" si="2"/>
        <v>10.14</v>
      </c>
      <c r="J23" s="79">
        <f t="shared" si="2"/>
        <v>822.88</v>
      </c>
      <c r="K23" s="79">
        <f t="shared" si="2"/>
        <v>720.4000000000001</v>
      </c>
      <c r="L23" s="79">
        <f t="shared" si="2"/>
        <v>0.053000000000000005</v>
      </c>
      <c r="M23" s="79">
        <f t="shared" si="2"/>
        <v>0.02737</v>
      </c>
      <c r="N23" s="79">
        <f t="shared" si="2"/>
        <v>1.5319999999999998</v>
      </c>
      <c r="O23" s="79">
        <f t="shared" si="2"/>
        <v>0.5820000000000001</v>
      </c>
      <c r="P23" s="79">
        <f t="shared" si="2"/>
        <v>1.3459999999999999</v>
      </c>
      <c r="Q23" s="79">
        <f t="shared" si="2"/>
        <v>655.04</v>
      </c>
      <c r="R23" s="79">
        <f t="shared" si="2"/>
        <v>8.405</v>
      </c>
      <c r="S23" s="79">
        <f t="shared" si="2"/>
        <v>21.868000000000002</v>
      </c>
      <c r="T23" s="79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20.57421875" style="1" customWidth="1"/>
    <col min="2" max="3" width="6.8515625" style="0" customWidth="1"/>
    <col min="4" max="4" width="8.28125" style="0" customWidth="1"/>
    <col min="5" max="5" width="10.7109375" style="0" customWidth="1"/>
    <col min="6" max="6" width="7.00390625" style="0" customWidth="1"/>
    <col min="7" max="7" width="6.8515625" style="0" customWidth="1"/>
    <col min="8" max="8" width="7.421875" style="0" customWidth="1"/>
    <col min="9" max="12" width="6.140625" style="0" customWidth="1"/>
    <col min="13" max="13" width="7.8515625" style="0" customWidth="1"/>
    <col min="14" max="19" width="6.140625" style="0" customWidth="1"/>
    <col min="20" max="20" width="6.57421875" style="0" customWidth="1"/>
  </cols>
  <sheetData>
    <row r="1" spans="1:6" ht="15">
      <c r="A1" s="138"/>
      <c r="B1" s="138"/>
      <c r="C1" s="138"/>
      <c r="D1" s="138"/>
      <c r="E1" s="138"/>
      <c r="F1" s="138"/>
    </row>
    <row r="3" spans="1:21" ht="18.75">
      <c r="A3" s="140" t="s">
        <v>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5" spans="1:20" ht="15">
      <c r="A5" s="142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3" t="s">
        <v>7</v>
      </c>
      <c r="G5" s="146" t="s">
        <v>27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</row>
    <row r="6" spans="1:20" ht="18.75">
      <c r="A6" s="142"/>
      <c r="B6" s="144" t="s">
        <v>8</v>
      </c>
      <c r="C6" s="145"/>
      <c r="D6" s="145"/>
      <c r="E6" s="145"/>
      <c r="F6" s="143"/>
      <c r="G6" s="95" t="s">
        <v>23</v>
      </c>
      <c r="H6" s="57" t="s">
        <v>24</v>
      </c>
      <c r="I6" s="57" t="s">
        <v>25</v>
      </c>
      <c r="J6" s="57" t="s">
        <v>115</v>
      </c>
      <c r="K6" s="57" t="s">
        <v>116</v>
      </c>
      <c r="L6" s="57" t="s">
        <v>117</v>
      </c>
      <c r="M6" s="57" t="s">
        <v>118</v>
      </c>
      <c r="N6" s="57" t="s">
        <v>119</v>
      </c>
      <c r="O6" s="57" t="s">
        <v>120</v>
      </c>
      <c r="P6" s="57" t="s">
        <v>121</v>
      </c>
      <c r="Q6" s="57" t="s">
        <v>122</v>
      </c>
      <c r="R6" s="57" t="s">
        <v>123</v>
      </c>
      <c r="S6" s="57" t="s">
        <v>26</v>
      </c>
      <c r="T6" s="112" t="s">
        <v>165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63">
      <c r="A8" s="17" t="s">
        <v>97</v>
      </c>
      <c r="B8" s="28" t="s">
        <v>68</v>
      </c>
      <c r="C8" s="21">
        <v>6.8</v>
      </c>
      <c r="D8" s="120">
        <v>8.25</v>
      </c>
      <c r="E8" s="118">
        <v>53.75</v>
      </c>
      <c r="F8" s="118">
        <v>238.12</v>
      </c>
      <c r="G8" s="4">
        <v>138.25</v>
      </c>
      <c r="H8" s="4">
        <v>16.07</v>
      </c>
      <c r="I8" s="4">
        <v>0.72</v>
      </c>
      <c r="J8" s="4">
        <v>87.75</v>
      </c>
      <c r="K8" s="4">
        <v>67.4</v>
      </c>
      <c r="L8" s="4">
        <v>0.02</v>
      </c>
      <c r="M8" s="4">
        <v>0.0007</v>
      </c>
      <c r="N8" s="4">
        <v>0.77</v>
      </c>
      <c r="O8" s="4">
        <v>0.012</v>
      </c>
      <c r="P8" s="4">
        <v>0.03</v>
      </c>
      <c r="Q8" s="4">
        <v>30</v>
      </c>
      <c r="R8" s="4">
        <v>0.3</v>
      </c>
      <c r="S8" s="4">
        <v>0.017</v>
      </c>
      <c r="T8" s="4">
        <v>302</v>
      </c>
    </row>
    <row r="9" spans="1:20" ht="31.5">
      <c r="A9" s="78" t="s">
        <v>69</v>
      </c>
      <c r="B9" s="31">
        <v>15</v>
      </c>
      <c r="C9" s="21">
        <v>3.48</v>
      </c>
      <c r="D9" s="118">
        <v>4.42</v>
      </c>
      <c r="E9" s="118"/>
      <c r="F9" s="118">
        <v>54.6</v>
      </c>
      <c r="G9" s="4">
        <v>132</v>
      </c>
      <c r="H9" s="4">
        <v>3.5</v>
      </c>
      <c r="I9" s="4">
        <v>0.1</v>
      </c>
      <c r="J9" s="4">
        <v>50</v>
      </c>
      <c r="K9" s="4">
        <v>8.8</v>
      </c>
      <c r="L9" s="4"/>
      <c r="M9" s="4">
        <v>0.0015</v>
      </c>
      <c r="N9" s="4"/>
      <c r="O9" s="4">
        <v>0.004</v>
      </c>
      <c r="P9" s="4">
        <v>0.003</v>
      </c>
      <c r="Q9" s="4">
        <v>28.8</v>
      </c>
      <c r="R9" s="4">
        <v>0.95</v>
      </c>
      <c r="S9" s="4">
        <v>0.07</v>
      </c>
      <c r="T9" s="123" t="s">
        <v>186</v>
      </c>
    </row>
    <row r="10" spans="1:20" ht="31.5">
      <c r="A10" s="78" t="s">
        <v>70</v>
      </c>
      <c r="B10" s="31">
        <v>10</v>
      </c>
      <c r="C10" s="21">
        <v>0.08</v>
      </c>
      <c r="D10" s="118">
        <v>7.25</v>
      </c>
      <c r="E10" s="118">
        <v>0.17</v>
      </c>
      <c r="F10" s="118">
        <v>66.1</v>
      </c>
      <c r="G10" s="4">
        <v>1.2</v>
      </c>
      <c r="H10" s="4">
        <v>0.04</v>
      </c>
      <c r="I10" s="4">
        <v>0.02</v>
      </c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15.75">
      <c r="A11" s="78" t="s">
        <v>114</v>
      </c>
      <c r="B11" s="31">
        <v>200</v>
      </c>
      <c r="C11" s="118">
        <v>0.4</v>
      </c>
      <c r="D11" s="118">
        <v>0.4</v>
      </c>
      <c r="E11" s="118">
        <v>22.8</v>
      </c>
      <c r="F11" s="118">
        <v>102</v>
      </c>
      <c r="G11" s="4">
        <v>134</v>
      </c>
      <c r="H11" s="4">
        <v>12</v>
      </c>
      <c r="I11" s="4">
        <v>0.6</v>
      </c>
      <c r="J11" s="4">
        <v>36</v>
      </c>
      <c r="K11" s="4">
        <v>80</v>
      </c>
      <c r="L11" s="4"/>
      <c r="M11" s="4"/>
      <c r="N11" s="4"/>
      <c r="O11" s="4">
        <v>0.02</v>
      </c>
      <c r="P11" s="4">
        <v>0.04</v>
      </c>
      <c r="Q11" s="4">
        <v>16</v>
      </c>
      <c r="R11" s="4"/>
      <c r="S11" s="4">
        <v>14.8</v>
      </c>
      <c r="T11" s="4" t="s">
        <v>193</v>
      </c>
    </row>
    <row r="12" spans="1:20" ht="31.5">
      <c r="A12" s="78" t="s">
        <v>183</v>
      </c>
      <c r="B12" s="31">
        <v>40</v>
      </c>
      <c r="C12" s="118">
        <v>2.5</v>
      </c>
      <c r="D12" s="118">
        <v>10</v>
      </c>
      <c r="E12" s="118">
        <v>34</v>
      </c>
      <c r="F12" s="118">
        <v>103</v>
      </c>
      <c r="G12" s="4">
        <v>75</v>
      </c>
      <c r="H12" s="4">
        <v>6</v>
      </c>
      <c r="I12" s="4">
        <v>0.8</v>
      </c>
      <c r="J12" s="4">
        <v>112</v>
      </c>
      <c r="K12" s="4">
        <v>96</v>
      </c>
      <c r="L12" s="4"/>
      <c r="M12" s="4"/>
      <c r="N12" s="4"/>
      <c r="O12" s="4">
        <v>0.08</v>
      </c>
      <c r="P12" s="4">
        <v>0.14</v>
      </c>
      <c r="Q12" s="4">
        <v>32</v>
      </c>
      <c r="R12" s="4">
        <v>1.89</v>
      </c>
      <c r="S12" s="4"/>
      <c r="T12" s="4" t="s">
        <v>193</v>
      </c>
    </row>
    <row r="13" spans="1:20" ht="15.75">
      <c r="A13" s="78" t="s">
        <v>71</v>
      </c>
      <c r="B13" s="31">
        <v>60</v>
      </c>
      <c r="C13" s="21">
        <v>4.42</v>
      </c>
      <c r="D13" s="118">
        <v>2.7</v>
      </c>
      <c r="E13" s="118">
        <v>26.1</v>
      </c>
      <c r="F13" s="118">
        <v>92</v>
      </c>
      <c r="G13" s="4">
        <v>75</v>
      </c>
      <c r="H13" s="4">
        <v>24.6</v>
      </c>
      <c r="I13" s="4">
        <v>0.16</v>
      </c>
      <c r="J13" s="4">
        <v>77.4</v>
      </c>
      <c r="K13" s="4">
        <v>84.6</v>
      </c>
      <c r="L13" s="4"/>
      <c r="M13" s="4">
        <v>2E-05</v>
      </c>
      <c r="N13" s="4"/>
      <c r="O13" s="4">
        <v>0.08</v>
      </c>
      <c r="P13" s="4">
        <v>0.015</v>
      </c>
      <c r="Q13" s="4"/>
      <c r="R13" s="4"/>
      <c r="S13" s="4">
        <v>0.012</v>
      </c>
      <c r="T13" s="4" t="s">
        <v>193</v>
      </c>
    </row>
    <row r="14" spans="1:20" ht="15.75">
      <c r="A14" s="17" t="s">
        <v>72</v>
      </c>
      <c r="B14" s="6">
        <v>36</v>
      </c>
      <c r="C14" s="118">
        <v>2.55</v>
      </c>
      <c r="D14" s="118">
        <v>0.99</v>
      </c>
      <c r="E14" s="118">
        <v>12.75</v>
      </c>
      <c r="F14" s="118">
        <v>77.7</v>
      </c>
      <c r="G14" s="4">
        <v>21.9</v>
      </c>
      <c r="H14" s="4">
        <v>12</v>
      </c>
      <c r="I14" s="4">
        <v>0.85</v>
      </c>
      <c r="J14" s="4">
        <v>37.5</v>
      </c>
      <c r="K14" s="4">
        <v>49.8</v>
      </c>
      <c r="L14" s="4"/>
      <c r="M14" s="4"/>
      <c r="N14" s="4">
        <v>0.015</v>
      </c>
      <c r="O14" s="4">
        <v>0.03</v>
      </c>
      <c r="P14" s="4">
        <v>0.01</v>
      </c>
      <c r="Q14" s="4"/>
      <c r="R14" s="4"/>
      <c r="S14" s="4">
        <v>0.012</v>
      </c>
      <c r="T14" s="4" t="s">
        <v>193</v>
      </c>
    </row>
    <row r="15" spans="1:20" ht="15.75">
      <c r="A15" s="18" t="s">
        <v>59</v>
      </c>
      <c r="B15" s="3">
        <v>621</v>
      </c>
      <c r="C15" s="81">
        <f aca="true" t="shared" si="0" ref="C15:S15">SUM(C8:C14)</f>
        <v>20.23</v>
      </c>
      <c r="D15" s="81">
        <f t="shared" si="0"/>
        <v>34.010000000000005</v>
      </c>
      <c r="E15" s="81">
        <f t="shared" si="0"/>
        <v>149.57</v>
      </c>
      <c r="F15" s="81">
        <f t="shared" si="0"/>
        <v>733.5200000000001</v>
      </c>
      <c r="G15" s="81">
        <f t="shared" si="0"/>
        <v>577.35</v>
      </c>
      <c r="H15" s="81">
        <f t="shared" si="0"/>
        <v>74.21000000000001</v>
      </c>
      <c r="I15" s="81">
        <f t="shared" si="0"/>
        <v>3.2500000000000004</v>
      </c>
      <c r="J15" s="81">
        <f t="shared" si="0"/>
        <v>402.54999999999995</v>
      </c>
      <c r="K15" s="81">
        <f t="shared" si="0"/>
        <v>388.09999999999997</v>
      </c>
      <c r="L15" s="81">
        <f t="shared" si="0"/>
        <v>0.02</v>
      </c>
      <c r="M15" s="81">
        <f t="shared" si="0"/>
        <v>0.00222</v>
      </c>
      <c r="N15" s="81">
        <f t="shared" si="0"/>
        <v>0.785</v>
      </c>
      <c r="O15" s="81">
        <f t="shared" si="0"/>
        <v>0.6060000000000001</v>
      </c>
      <c r="P15" s="81">
        <f t="shared" si="0"/>
        <v>0.24800000000000005</v>
      </c>
      <c r="Q15" s="81">
        <f t="shared" si="0"/>
        <v>172.1</v>
      </c>
      <c r="R15" s="81">
        <f t="shared" si="0"/>
        <v>3.29</v>
      </c>
      <c r="S15" s="81">
        <f t="shared" si="0"/>
        <v>14.911000000000001</v>
      </c>
      <c r="T15" s="81"/>
    </row>
    <row r="16" spans="1:20" ht="15.75">
      <c r="A16" s="18" t="s">
        <v>3</v>
      </c>
      <c r="B16" s="6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1.5">
      <c r="A17" s="17" t="s">
        <v>84</v>
      </c>
      <c r="B17" s="6">
        <v>100</v>
      </c>
      <c r="C17" s="118">
        <v>1.02</v>
      </c>
      <c r="D17" s="118">
        <v>3.64</v>
      </c>
      <c r="E17" s="118">
        <v>5.64</v>
      </c>
      <c r="F17" s="118">
        <v>50.76</v>
      </c>
      <c r="G17" s="4">
        <v>25.84</v>
      </c>
      <c r="H17" s="4">
        <v>4.93</v>
      </c>
      <c r="I17" s="4"/>
      <c r="J17" s="88"/>
      <c r="K17" s="88">
        <v>96</v>
      </c>
      <c r="L17" s="88"/>
      <c r="M17" s="88"/>
      <c r="N17" s="88"/>
      <c r="O17" s="88"/>
      <c r="P17" s="88">
        <v>0.0003</v>
      </c>
      <c r="Q17" s="88">
        <v>1.14</v>
      </c>
      <c r="R17" s="88"/>
      <c r="S17" s="88">
        <v>5.11</v>
      </c>
      <c r="T17" s="125" t="s">
        <v>189</v>
      </c>
    </row>
    <row r="18" spans="1:20" ht="30.75" customHeight="1">
      <c r="A18" s="116" t="s">
        <v>218</v>
      </c>
      <c r="B18" s="67">
        <v>250</v>
      </c>
      <c r="C18" s="65">
        <v>6.25</v>
      </c>
      <c r="D18" s="65">
        <v>3</v>
      </c>
      <c r="E18" s="65">
        <v>14.75</v>
      </c>
      <c r="F18" s="65">
        <v>189</v>
      </c>
      <c r="G18" s="111">
        <v>7.72</v>
      </c>
      <c r="H18" s="111">
        <v>4.27</v>
      </c>
      <c r="I18" s="111">
        <v>1.56</v>
      </c>
      <c r="J18" s="111">
        <v>13.75</v>
      </c>
      <c r="K18" s="111">
        <v>16.3</v>
      </c>
      <c r="L18" s="111">
        <v>0.005</v>
      </c>
      <c r="M18" s="111"/>
      <c r="N18" s="111">
        <v>0.3</v>
      </c>
      <c r="O18" s="111">
        <v>0.003</v>
      </c>
      <c r="P18" s="111">
        <v>0.04</v>
      </c>
      <c r="Q18" s="111">
        <v>13.8</v>
      </c>
      <c r="R18" s="111">
        <v>0.015</v>
      </c>
      <c r="S18" s="111">
        <v>0.2</v>
      </c>
      <c r="T18" s="111">
        <v>124</v>
      </c>
    </row>
    <row r="19" spans="1:20" ht="30.75" customHeight="1">
      <c r="A19" s="11" t="s">
        <v>219</v>
      </c>
      <c r="B19" s="6">
        <v>120</v>
      </c>
      <c r="C19" s="4">
        <v>6.8</v>
      </c>
      <c r="D19" s="4">
        <v>7</v>
      </c>
      <c r="E19" s="4">
        <v>10.1</v>
      </c>
      <c r="F19" s="4">
        <v>248.5</v>
      </c>
      <c r="G19" s="42">
        <v>27.8</v>
      </c>
      <c r="H19" s="4">
        <v>9.7</v>
      </c>
      <c r="I19" s="4">
        <v>1.6</v>
      </c>
      <c r="J19" s="4">
        <v>17.1</v>
      </c>
      <c r="K19" s="4">
        <v>27.8</v>
      </c>
      <c r="L19" s="4">
        <v>0.045</v>
      </c>
      <c r="M19" s="4"/>
      <c r="N19" s="4">
        <v>0.36</v>
      </c>
      <c r="O19" s="4"/>
      <c r="P19" s="4">
        <v>0.1</v>
      </c>
      <c r="Q19" s="4">
        <v>100</v>
      </c>
      <c r="R19" s="4">
        <v>0.1</v>
      </c>
      <c r="S19" s="4">
        <v>7.6</v>
      </c>
      <c r="T19" s="4">
        <v>463</v>
      </c>
    </row>
    <row r="20" spans="1:20" ht="24.75" customHeight="1">
      <c r="A20" s="129" t="s">
        <v>92</v>
      </c>
      <c r="B20" s="6">
        <v>200</v>
      </c>
      <c r="C20" s="126">
        <v>1.57</v>
      </c>
      <c r="D20" s="91">
        <v>0.72</v>
      </c>
      <c r="E20" s="91">
        <v>28</v>
      </c>
      <c r="F20" s="91">
        <v>176.4</v>
      </c>
      <c r="G20" s="127">
        <v>12.6</v>
      </c>
      <c r="H20" s="127">
        <v>10.8</v>
      </c>
      <c r="I20" s="127">
        <v>0.4</v>
      </c>
      <c r="J20" s="127">
        <v>43.2</v>
      </c>
      <c r="K20" s="127">
        <v>45</v>
      </c>
      <c r="L20" s="127"/>
      <c r="M20" s="127"/>
      <c r="N20" s="127"/>
      <c r="O20" s="127"/>
      <c r="P20" s="127">
        <v>0.02</v>
      </c>
      <c r="Q20" s="127"/>
      <c r="R20" s="127"/>
      <c r="S20" s="127"/>
      <c r="T20" s="128" t="s">
        <v>190</v>
      </c>
    </row>
    <row r="21" spans="1:20" ht="15.75">
      <c r="A21" s="129" t="s">
        <v>210</v>
      </c>
      <c r="B21" s="6">
        <v>200</v>
      </c>
      <c r="C21" s="21"/>
      <c r="D21" s="118"/>
      <c r="E21" s="118">
        <v>12.4</v>
      </c>
      <c r="F21" s="118">
        <v>91</v>
      </c>
      <c r="G21" s="4">
        <v>9.28</v>
      </c>
      <c r="H21" s="4">
        <v>2.88</v>
      </c>
      <c r="I21" s="4">
        <v>0.08</v>
      </c>
      <c r="J21" s="4">
        <v>1.6</v>
      </c>
      <c r="K21" s="4">
        <v>12.24</v>
      </c>
      <c r="L21" s="4"/>
      <c r="M21" s="4"/>
      <c r="N21" s="4">
        <v>0.72</v>
      </c>
      <c r="O21" s="4">
        <v>0.002</v>
      </c>
      <c r="P21" s="4">
        <v>0.002</v>
      </c>
      <c r="Q21" s="4">
        <v>0.2</v>
      </c>
      <c r="R21" s="4"/>
      <c r="S21" s="4">
        <v>22.9</v>
      </c>
      <c r="T21" s="4">
        <v>700</v>
      </c>
    </row>
    <row r="22" spans="1:20" ht="15.75">
      <c r="A22" s="7" t="s">
        <v>71</v>
      </c>
      <c r="B22" s="6">
        <v>60</v>
      </c>
      <c r="C22" s="21">
        <v>4.42</v>
      </c>
      <c r="D22" s="118">
        <v>2.7</v>
      </c>
      <c r="E22" s="118">
        <v>26.1</v>
      </c>
      <c r="F22" s="118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193</v>
      </c>
    </row>
    <row r="23" spans="1:20" ht="15.75">
      <c r="A23" s="7" t="s">
        <v>72</v>
      </c>
      <c r="B23" s="6">
        <v>36</v>
      </c>
      <c r="C23" s="118">
        <v>2.55</v>
      </c>
      <c r="D23" s="118">
        <v>0.99</v>
      </c>
      <c r="E23" s="118">
        <v>12.75</v>
      </c>
      <c r="F23" s="118">
        <v>77.7</v>
      </c>
      <c r="G23" s="4">
        <v>21.9</v>
      </c>
      <c r="H23" s="4">
        <v>12</v>
      </c>
      <c r="I23" s="4">
        <v>0.85</v>
      </c>
      <c r="J23" s="4">
        <v>37.5</v>
      </c>
      <c r="K23" s="4">
        <v>49.8</v>
      </c>
      <c r="L23" s="4"/>
      <c r="M23" s="4"/>
      <c r="N23" s="4">
        <v>0.015</v>
      </c>
      <c r="O23" s="4">
        <v>0.03</v>
      </c>
      <c r="P23" s="4">
        <v>0.01</v>
      </c>
      <c r="Q23" s="4"/>
      <c r="R23" s="4"/>
      <c r="S23" s="4">
        <v>0.012</v>
      </c>
      <c r="T23" s="4" t="s">
        <v>193</v>
      </c>
    </row>
    <row r="24" spans="1:21" ht="15.75">
      <c r="A24" s="18" t="s">
        <v>61</v>
      </c>
      <c r="B24" s="3">
        <v>966</v>
      </c>
      <c r="C24" s="81">
        <f aca="true" t="shared" si="1" ref="C24:S24">SUM(C17:C23)</f>
        <v>22.610000000000003</v>
      </c>
      <c r="D24" s="81">
        <f t="shared" si="1"/>
        <v>18.05</v>
      </c>
      <c r="E24" s="81">
        <f t="shared" si="1"/>
        <v>109.74000000000001</v>
      </c>
      <c r="F24" s="81">
        <f t="shared" si="1"/>
        <v>925.36</v>
      </c>
      <c r="G24" s="81">
        <f t="shared" si="1"/>
        <v>180.14000000000001</v>
      </c>
      <c r="H24" s="81">
        <f t="shared" si="1"/>
        <v>69.18</v>
      </c>
      <c r="I24" s="81">
        <f t="shared" si="1"/>
        <v>4.65</v>
      </c>
      <c r="J24" s="81">
        <f t="shared" si="1"/>
        <v>190.55</v>
      </c>
      <c r="K24" s="81">
        <f t="shared" si="1"/>
        <v>331.74</v>
      </c>
      <c r="L24" s="81">
        <f t="shared" si="1"/>
        <v>0.049999999999999996</v>
      </c>
      <c r="M24" s="81">
        <f t="shared" si="1"/>
        <v>2E-05</v>
      </c>
      <c r="N24" s="81">
        <f t="shared" si="1"/>
        <v>1.3949999999999998</v>
      </c>
      <c r="O24" s="81">
        <f t="shared" si="1"/>
        <v>0.115</v>
      </c>
      <c r="P24" s="81">
        <f t="shared" si="1"/>
        <v>0.18730000000000002</v>
      </c>
      <c r="Q24" s="81">
        <f t="shared" si="1"/>
        <v>115.14</v>
      </c>
      <c r="R24" s="81">
        <f t="shared" si="1"/>
        <v>0.115</v>
      </c>
      <c r="S24" s="81">
        <f t="shared" si="1"/>
        <v>35.834</v>
      </c>
      <c r="T24" s="81"/>
      <c r="U24" s="82"/>
    </row>
    <row r="25" spans="1:20" ht="15.75">
      <c r="A25" s="14" t="s">
        <v>9</v>
      </c>
      <c r="B25" s="15"/>
      <c r="C25" s="79">
        <f>SUM(C15+C24)</f>
        <v>42.84</v>
      </c>
      <c r="D25" s="79">
        <f aca="true" t="shared" si="2" ref="D25:S25">SUM(D15+D24)</f>
        <v>52.06</v>
      </c>
      <c r="E25" s="79">
        <f t="shared" si="2"/>
        <v>259.31</v>
      </c>
      <c r="F25" s="79">
        <f t="shared" si="2"/>
        <v>1658.88</v>
      </c>
      <c r="G25" s="79">
        <f t="shared" si="2"/>
        <v>757.49</v>
      </c>
      <c r="H25" s="79">
        <f t="shared" si="2"/>
        <v>143.39000000000001</v>
      </c>
      <c r="I25" s="79">
        <f t="shared" si="2"/>
        <v>7.9</v>
      </c>
      <c r="J25" s="79">
        <f t="shared" si="2"/>
        <v>593.0999999999999</v>
      </c>
      <c r="K25" s="79">
        <f t="shared" si="2"/>
        <v>719.8399999999999</v>
      </c>
      <c r="L25" s="79">
        <f t="shared" si="2"/>
        <v>0.06999999999999999</v>
      </c>
      <c r="M25" s="79">
        <f t="shared" si="2"/>
        <v>0.0022400000000000002</v>
      </c>
      <c r="N25" s="79">
        <f t="shared" si="2"/>
        <v>2.1799999999999997</v>
      </c>
      <c r="O25" s="79">
        <f t="shared" si="2"/>
        <v>0.7210000000000001</v>
      </c>
      <c r="P25" s="79">
        <f t="shared" si="2"/>
        <v>0.4353000000000001</v>
      </c>
      <c r="Q25" s="79">
        <f t="shared" si="2"/>
        <v>287.24</v>
      </c>
      <c r="R25" s="79">
        <f t="shared" si="2"/>
        <v>3.4050000000000002</v>
      </c>
      <c r="S25" s="79">
        <f t="shared" si="2"/>
        <v>50.745000000000005</v>
      </c>
      <c r="T25" s="79"/>
    </row>
  </sheetData>
  <sheetProtection/>
  <mergeCells count="6">
    <mergeCell ref="A1:F1"/>
    <mergeCell ref="A3:U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20.00390625" style="1" customWidth="1"/>
    <col min="2" max="2" width="7.8515625" style="0" customWidth="1"/>
    <col min="3" max="3" width="8.421875" style="0" customWidth="1"/>
    <col min="4" max="4" width="8.57421875" style="0" customWidth="1"/>
    <col min="5" max="5" width="7.8515625" style="0" customWidth="1"/>
    <col min="6" max="6" width="7.421875" style="0" customWidth="1"/>
    <col min="7" max="7" width="6.7109375" style="0" customWidth="1"/>
    <col min="8" max="12" width="6.57421875" style="0" customWidth="1"/>
    <col min="13" max="13" width="8.00390625" style="0" customWidth="1"/>
    <col min="14" max="19" width="6.57421875" style="0" customWidth="1"/>
    <col min="20" max="20" width="7.140625" style="0" customWidth="1"/>
  </cols>
  <sheetData>
    <row r="1" spans="1:6" ht="15">
      <c r="A1" s="138"/>
      <c r="B1" s="138"/>
      <c r="C1" s="138"/>
      <c r="D1" s="138"/>
      <c r="E1" s="138"/>
      <c r="F1" s="138"/>
    </row>
    <row r="3" spans="1:20" ht="18.75">
      <c r="A3" s="140" t="s">
        <v>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5" spans="1:20" ht="31.5">
      <c r="A5" s="142" t="s">
        <v>0</v>
      </c>
      <c r="B5" s="3" t="s">
        <v>1</v>
      </c>
      <c r="C5" s="3" t="s">
        <v>4</v>
      </c>
      <c r="D5" s="3" t="s">
        <v>5</v>
      </c>
      <c r="E5" s="3" t="s">
        <v>6</v>
      </c>
      <c r="F5" s="158" t="s">
        <v>7</v>
      </c>
      <c r="G5" s="146" t="s">
        <v>27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</row>
    <row r="6" spans="1:20" ht="18.75">
      <c r="A6" s="142"/>
      <c r="B6" s="142" t="s">
        <v>8</v>
      </c>
      <c r="C6" s="159"/>
      <c r="D6" s="159"/>
      <c r="E6" s="159"/>
      <c r="F6" s="158"/>
      <c r="G6" s="95" t="s">
        <v>23</v>
      </c>
      <c r="H6" s="57" t="s">
        <v>24</v>
      </c>
      <c r="I6" s="57" t="s">
        <v>25</v>
      </c>
      <c r="J6" s="57" t="s">
        <v>115</v>
      </c>
      <c r="K6" s="57" t="s">
        <v>116</v>
      </c>
      <c r="L6" s="57" t="s">
        <v>117</v>
      </c>
      <c r="M6" s="57" t="s">
        <v>118</v>
      </c>
      <c r="N6" s="57" t="s">
        <v>119</v>
      </c>
      <c r="O6" s="57" t="s">
        <v>120</v>
      </c>
      <c r="P6" s="57" t="s">
        <v>121</v>
      </c>
      <c r="Q6" s="57" t="s">
        <v>122</v>
      </c>
      <c r="R6" s="57" t="s">
        <v>123</v>
      </c>
      <c r="S6" s="57" t="s">
        <v>26</v>
      </c>
      <c r="T6" s="112" t="s">
        <v>165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7.25">
      <c r="A8" s="70" t="s">
        <v>99</v>
      </c>
      <c r="B8" s="71" t="s">
        <v>68</v>
      </c>
      <c r="C8" s="4">
        <v>7.3</v>
      </c>
      <c r="D8" s="4">
        <v>9.2</v>
      </c>
      <c r="E8" s="4">
        <v>17.5</v>
      </c>
      <c r="F8" s="4">
        <v>258</v>
      </c>
      <c r="G8" s="42">
        <v>93.7</v>
      </c>
      <c r="H8" s="4">
        <v>18.98</v>
      </c>
      <c r="I8" s="4">
        <v>0.896</v>
      </c>
      <c r="J8" s="4">
        <v>73.8</v>
      </c>
      <c r="K8" s="4">
        <v>35.4</v>
      </c>
      <c r="L8" s="4">
        <v>0.015</v>
      </c>
      <c r="M8" s="119">
        <v>0.003</v>
      </c>
      <c r="N8" s="4">
        <v>0.34</v>
      </c>
      <c r="O8" s="4"/>
      <c r="P8" s="4">
        <v>0.16</v>
      </c>
      <c r="Q8" s="4">
        <v>19</v>
      </c>
      <c r="R8" s="4">
        <v>0.15</v>
      </c>
      <c r="S8" s="4"/>
      <c r="T8" s="75">
        <v>302</v>
      </c>
    </row>
    <row r="9" spans="1:20" ht="33.75" customHeight="1">
      <c r="A9" s="17" t="s">
        <v>90</v>
      </c>
      <c r="B9" s="6">
        <v>15</v>
      </c>
      <c r="C9" s="21">
        <v>3.48</v>
      </c>
      <c r="D9" s="118">
        <v>4.42</v>
      </c>
      <c r="E9" s="118"/>
      <c r="F9" s="118">
        <v>54.6</v>
      </c>
      <c r="G9" s="4">
        <v>132</v>
      </c>
      <c r="H9" s="4">
        <v>3.5</v>
      </c>
      <c r="I9" s="4">
        <v>0.1</v>
      </c>
      <c r="J9" s="4">
        <v>50</v>
      </c>
      <c r="K9" s="4">
        <v>8.8</v>
      </c>
      <c r="L9" s="4"/>
      <c r="M9" s="4">
        <v>0.0015</v>
      </c>
      <c r="N9" s="4"/>
      <c r="O9" s="4">
        <v>0.004</v>
      </c>
      <c r="P9" s="4">
        <v>0.003</v>
      </c>
      <c r="Q9" s="4">
        <v>28.8</v>
      </c>
      <c r="R9" s="4">
        <v>0.95</v>
      </c>
      <c r="S9" s="4">
        <v>0.07</v>
      </c>
      <c r="T9" s="123" t="s">
        <v>186</v>
      </c>
    </row>
    <row r="10" spans="1:20" ht="15.75">
      <c r="A10" s="17" t="s">
        <v>100</v>
      </c>
      <c r="B10" s="6">
        <v>10</v>
      </c>
      <c r="C10" s="21">
        <v>0.08</v>
      </c>
      <c r="D10" s="118">
        <v>7.25</v>
      </c>
      <c r="E10" s="118">
        <v>0.17</v>
      </c>
      <c r="F10" s="118">
        <v>66.1</v>
      </c>
      <c r="G10" s="4">
        <v>1.2</v>
      </c>
      <c r="H10" s="4">
        <v>0.04</v>
      </c>
      <c r="I10" s="4">
        <v>0.02</v>
      </c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31.5">
      <c r="A11" s="17" t="s">
        <v>164</v>
      </c>
      <c r="B11" s="6">
        <v>200</v>
      </c>
      <c r="C11" s="63">
        <v>1</v>
      </c>
      <c r="D11" s="63">
        <v>1</v>
      </c>
      <c r="E11" s="63">
        <v>1.4</v>
      </c>
      <c r="F11" s="63">
        <v>58.4</v>
      </c>
      <c r="G11" s="63">
        <v>45.12</v>
      </c>
      <c r="H11" s="63">
        <v>12.5</v>
      </c>
      <c r="I11" s="63">
        <v>1.34</v>
      </c>
      <c r="J11" s="63">
        <v>37.2</v>
      </c>
      <c r="K11" s="63">
        <v>80.34</v>
      </c>
      <c r="L11" s="63">
        <v>0.002</v>
      </c>
      <c r="M11" s="63">
        <v>0.0005</v>
      </c>
      <c r="N11" s="63"/>
      <c r="O11" s="63">
        <v>0.012</v>
      </c>
      <c r="P11" s="63">
        <v>0.056</v>
      </c>
      <c r="Q11" s="63">
        <v>6.6</v>
      </c>
      <c r="R11" s="63">
        <v>0.014</v>
      </c>
      <c r="S11" s="63">
        <v>0.5</v>
      </c>
      <c r="T11" s="63">
        <v>630</v>
      </c>
    </row>
    <row r="12" spans="1:20" ht="15.75">
      <c r="A12" s="17" t="s">
        <v>75</v>
      </c>
      <c r="B12" s="6">
        <v>100</v>
      </c>
      <c r="C12" s="21">
        <v>0.9</v>
      </c>
      <c r="D12" s="118">
        <v>0.2</v>
      </c>
      <c r="E12" s="118">
        <v>8.1</v>
      </c>
      <c r="F12" s="118">
        <v>43</v>
      </c>
      <c r="G12" s="4">
        <v>34</v>
      </c>
      <c r="H12" s="4">
        <v>13</v>
      </c>
      <c r="I12" s="4">
        <v>0.3</v>
      </c>
      <c r="J12" s="4">
        <v>23</v>
      </c>
      <c r="K12" s="4">
        <v>97</v>
      </c>
      <c r="L12" s="4"/>
      <c r="M12" s="4">
        <v>0.0005</v>
      </c>
      <c r="N12" s="4">
        <v>0.017</v>
      </c>
      <c r="O12" s="4">
        <v>0.04</v>
      </c>
      <c r="P12" s="4">
        <v>0.03</v>
      </c>
      <c r="Q12" s="4">
        <v>8</v>
      </c>
      <c r="R12" s="4"/>
      <c r="S12" s="4">
        <v>20</v>
      </c>
      <c r="T12" s="4" t="s">
        <v>193</v>
      </c>
    </row>
    <row r="13" spans="1:20" ht="38.25">
      <c r="A13" s="115" t="s">
        <v>195</v>
      </c>
      <c r="B13" s="10">
        <v>200</v>
      </c>
      <c r="C13" s="121">
        <v>3.8</v>
      </c>
      <c r="D13" s="121">
        <v>3.75</v>
      </c>
      <c r="E13" s="121">
        <v>16.5</v>
      </c>
      <c r="F13" s="121">
        <v>108.5</v>
      </c>
      <c r="G13" s="121">
        <v>178.5</v>
      </c>
      <c r="H13" s="121">
        <v>18</v>
      </c>
      <c r="I13" s="121">
        <v>0.15</v>
      </c>
      <c r="J13" s="121">
        <v>136.5</v>
      </c>
      <c r="K13" s="121">
        <v>60</v>
      </c>
      <c r="L13" s="121">
        <v>0.015</v>
      </c>
      <c r="M13" s="121">
        <v>0.003</v>
      </c>
      <c r="N13" s="121">
        <v>0.15</v>
      </c>
      <c r="O13" s="121">
        <v>0.045</v>
      </c>
      <c r="P13" s="121">
        <v>0.22</v>
      </c>
      <c r="Q13" s="121">
        <v>33</v>
      </c>
      <c r="R13" s="121"/>
      <c r="S13" s="121">
        <v>0.9</v>
      </c>
      <c r="T13" s="121" t="s">
        <v>193</v>
      </c>
    </row>
    <row r="14" spans="1:20" ht="15.75">
      <c r="A14" s="17" t="s">
        <v>71</v>
      </c>
      <c r="B14" s="6">
        <v>60</v>
      </c>
      <c r="C14" s="21">
        <v>4.42</v>
      </c>
      <c r="D14" s="118">
        <v>2.7</v>
      </c>
      <c r="E14" s="118">
        <v>26.1</v>
      </c>
      <c r="F14" s="118">
        <v>92</v>
      </c>
      <c r="G14" s="4">
        <v>75</v>
      </c>
      <c r="H14" s="4">
        <v>24.6</v>
      </c>
      <c r="I14" s="4">
        <v>0.16</v>
      </c>
      <c r="J14" s="4">
        <v>77.4</v>
      </c>
      <c r="K14" s="4">
        <v>84.6</v>
      </c>
      <c r="L14" s="4"/>
      <c r="M14" s="4">
        <v>2E-05</v>
      </c>
      <c r="N14" s="4"/>
      <c r="O14" s="4">
        <v>0.08</v>
      </c>
      <c r="P14" s="4">
        <v>0.015</v>
      </c>
      <c r="Q14" s="4"/>
      <c r="R14" s="4"/>
      <c r="S14" s="4">
        <v>0.012</v>
      </c>
      <c r="T14" s="4" t="s">
        <v>193</v>
      </c>
    </row>
    <row r="15" spans="1:20" ht="15.75">
      <c r="A15" s="17" t="s">
        <v>72</v>
      </c>
      <c r="B15" s="6">
        <v>36</v>
      </c>
      <c r="C15" s="118">
        <v>2.55</v>
      </c>
      <c r="D15" s="118">
        <v>0.99</v>
      </c>
      <c r="E15" s="118">
        <v>12.75</v>
      </c>
      <c r="F15" s="118">
        <v>77.7</v>
      </c>
      <c r="G15" s="4">
        <v>21.9</v>
      </c>
      <c r="H15" s="4">
        <v>12</v>
      </c>
      <c r="I15" s="4">
        <v>0.85</v>
      </c>
      <c r="J15" s="4">
        <v>37.5</v>
      </c>
      <c r="K15" s="4">
        <v>49.8</v>
      </c>
      <c r="L15" s="4"/>
      <c r="M15" s="4"/>
      <c r="N15" s="4">
        <v>0.015</v>
      </c>
      <c r="O15" s="4">
        <v>0.03</v>
      </c>
      <c r="P15" s="4">
        <v>0.01</v>
      </c>
      <c r="Q15" s="4"/>
      <c r="R15" s="4"/>
      <c r="S15" s="4">
        <v>0.012</v>
      </c>
      <c r="T15" s="4" t="s">
        <v>193</v>
      </c>
    </row>
    <row r="16" spans="1:20" ht="15.75">
      <c r="A16" s="18" t="s">
        <v>59</v>
      </c>
      <c r="B16" s="3">
        <v>881</v>
      </c>
      <c r="C16" s="81">
        <f>SUM(C8+C9+C10+C11+C12+C14+C15)</f>
        <v>19.73</v>
      </c>
      <c r="D16" s="81">
        <f aca="true" t="shared" si="0" ref="D16:S16">SUM(D8+D9+D10+D11+D12+D14+D15)</f>
        <v>25.759999999999994</v>
      </c>
      <c r="E16" s="81">
        <f t="shared" si="0"/>
        <v>66.02000000000001</v>
      </c>
      <c r="F16" s="81">
        <f t="shared" si="0"/>
        <v>649.8000000000001</v>
      </c>
      <c r="G16" s="81">
        <f t="shared" si="0"/>
        <v>402.91999999999996</v>
      </c>
      <c r="H16" s="81">
        <f t="shared" si="0"/>
        <v>84.62</v>
      </c>
      <c r="I16" s="81">
        <f t="shared" si="0"/>
        <v>3.666</v>
      </c>
      <c r="J16" s="81">
        <f t="shared" si="0"/>
        <v>300.8</v>
      </c>
      <c r="K16" s="81">
        <f t="shared" si="0"/>
        <v>357.44</v>
      </c>
      <c r="L16" s="81">
        <f t="shared" si="0"/>
        <v>0.017</v>
      </c>
      <c r="M16" s="81">
        <f t="shared" si="0"/>
        <v>0.0055200000000000015</v>
      </c>
      <c r="N16" s="81">
        <f t="shared" si="0"/>
        <v>0.37200000000000005</v>
      </c>
      <c r="O16" s="81">
        <f t="shared" si="0"/>
        <v>0.546</v>
      </c>
      <c r="P16" s="81">
        <f t="shared" si="0"/>
        <v>0.28400000000000003</v>
      </c>
      <c r="Q16" s="81">
        <f t="shared" si="0"/>
        <v>127.69999999999999</v>
      </c>
      <c r="R16" s="81">
        <f t="shared" si="0"/>
        <v>1.2639999999999998</v>
      </c>
      <c r="S16" s="81">
        <f t="shared" si="0"/>
        <v>20.594</v>
      </c>
      <c r="T16" s="81"/>
    </row>
    <row r="17" spans="1:20" ht="15.75">
      <c r="A17" s="18" t="s">
        <v>3</v>
      </c>
      <c r="B17" s="6"/>
      <c r="C17" s="21"/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9.25" customHeight="1">
      <c r="A18" s="78" t="s">
        <v>110</v>
      </c>
      <c r="B18" s="90">
        <v>100</v>
      </c>
      <c r="C18" s="72">
        <v>1.05</v>
      </c>
      <c r="D18" s="73">
        <v>0.15</v>
      </c>
      <c r="E18" s="73">
        <v>3.9</v>
      </c>
      <c r="F18" s="73">
        <v>106.5</v>
      </c>
      <c r="G18" s="74">
        <v>25.5</v>
      </c>
      <c r="H18" s="74">
        <v>21</v>
      </c>
      <c r="I18" s="75">
        <v>0.75</v>
      </c>
      <c r="J18" s="91">
        <v>14.6</v>
      </c>
      <c r="K18" s="91">
        <v>11.6</v>
      </c>
      <c r="L18" s="91"/>
      <c r="M18" s="91">
        <v>0.0003</v>
      </c>
      <c r="N18" s="91">
        <v>0.011</v>
      </c>
      <c r="O18" s="91">
        <v>0.012</v>
      </c>
      <c r="P18" s="91">
        <v>0.003</v>
      </c>
      <c r="Q18" s="91">
        <v>1.2</v>
      </c>
      <c r="R18" s="91"/>
      <c r="S18" s="91">
        <v>3.8</v>
      </c>
      <c r="T18" s="75">
        <v>612</v>
      </c>
    </row>
    <row r="19" spans="1:20" ht="30" customHeight="1">
      <c r="A19" s="115" t="s">
        <v>201</v>
      </c>
      <c r="B19" s="28" t="s">
        <v>68</v>
      </c>
      <c r="C19" s="65">
        <v>3.75</v>
      </c>
      <c r="D19" s="65">
        <v>3.25</v>
      </c>
      <c r="E19" s="65">
        <v>45</v>
      </c>
      <c r="F19" s="65">
        <v>130</v>
      </c>
      <c r="G19" s="111">
        <v>29.15</v>
      </c>
      <c r="H19" s="111">
        <v>8.22</v>
      </c>
      <c r="I19" s="111">
        <v>0.05</v>
      </c>
      <c r="J19" s="111">
        <v>15.8</v>
      </c>
      <c r="K19" s="111">
        <v>34.8</v>
      </c>
      <c r="L19" s="111">
        <v>0.002</v>
      </c>
      <c r="M19" s="111">
        <v>0.0015</v>
      </c>
      <c r="N19" s="111">
        <v>0.0268</v>
      </c>
      <c r="O19" s="111"/>
      <c r="P19" s="111">
        <v>0.1</v>
      </c>
      <c r="Q19" s="111">
        <v>195.25</v>
      </c>
      <c r="R19" s="111"/>
      <c r="S19" s="111">
        <v>1.57</v>
      </c>
      <c r="T19" s="111">
        <v>114</v>
      </c>
    </row>
    <row r="20" spans="1:20" ht="48" customHeight="1">
      <c r="A20" s="17" t="s">
        <v>220</v>
      </c>
      <c r="B20" s="6">
        <v>100</v>
      </c>
      <c r="C20" s="91">
        <v>13</v>
      </c>
      <c r="D20" s="91">
        <v>8</v>
      </c>
      <c r="E20" s="91">
        <v>52.2</v>
      </c>
      <c r="F20" s="91">
        <v>180</v>
      </c>
      <c r="G20" s="91">
        <v>102</v>
      </c>
      <c r="H20" s="91">
        <v>14</v>
      </c>
      <c r="I20" s="91">
        <v>1.8</v>
      </c>
      <c r="J20" s="91">
        <v>88</v>
      </c>
      <c r="K20" s="91">
        <v>146</v>
      </c>
      <c r="L20" s="91"/>
      <c r="M20" s="91"/>
      <c r="N20" s="91"/>
      <c r="O20" s="91">
        <v>0.016</v>
      </c>
      <c r="P20" s="91">
        <v>0.2</v>
      </c>
      <c r="Q20" s="91">
        <v>72</v>
      </c>
      <c r="R20" s="91">
        <v>2.2</v>
      </c>
      <c r="S20" s="91"/>
      <c r="T20" s="91">
        <v>436</v>
      </c>
    </row>
    <row r="21" spans="1:20" ht="20.25" customHeight="1">
      <c r="A21" s="17" t="s">
        <v>95</v>
      </c>
      <c r="B21" s="10">
        <v>200</v>
      </c>
      <c r="C21" s="21">
        <v>5.5</v>
      </c>
      <c r="D21" s="134">
        <v>8.3</v>
      </c>
      <c r="E21" s="134">
        <v>37.1</v>
      </c>
      <c r="F21" s="134">
        <v>186.6</v>
      </c>
      <c r="G21" s="4">
        <v>29.1</v>
      </c>
      <c r="H21" s="4">
        <v>29.99</v>
      </c>
      <c r="I21" s="4">
        <v>1.26</v>
      </c>
      <c r="J21" s="4">
        <v>216</v>
      </c>
      <c r="K21" s="4">
        <v>117.8</v>
      </c>
      <c r="L21" s="4">
        <v>0.03</v>
      </c>
      <c r="M21" s="4">
        <v>0.009</v>
      </c>
      <c r="N21" s="4">
        <v>0.6</v>
      </c>
      <c r="O21" s="4">
        <v>0.01</v>
      </c>
      <c r="P21" s="4">
        <v>0.14</v>
      </c>
      <c r="Q21" s="4">
        <v>32.94</v>
      </c>
      <c r="R21" s="4"/>
      <c r="S21" s="4"/>
      <c r="T21" s="4">
        <v>302</v>
      </c>
    </row>
    <row r="22" spans="1:20" ht="19.5" customHeight="1">
      <c r="A22" s="17" t="s">
        <v>101</v>
      </c>
      <c r="B22" s="6">
        <v>200</v>
      </c>
      <c r="C22" s="118">
        <v>0.6</v>
      </c>
      <c r="D22" s="118"/>
      <c r="E22" s="118">
        <v>29</v>
      </c>
      <c r="F22" s="118">
        <v>141.2</v>
      </c>
      <c r="G22" s="4">
        <v>25.2</v>
      </c>
      <c r="H22" s="4">
        <v>9.4</v>
      </c>
      <c r="I22" s="4">
        <v>0.6</v>
      </c>
      <c r="J22" s="4">
        <v>9.6</v>
      </c>
      <c r="K22" s="4"/>
      <c r="L22" s="4"/>
      <c r="M22" s="4"/>
      <c r="N22" s="4"/>
      <c r="O22" s="4">
        <v>0.006</v>
      </c>
      <c r="P22" s="4">
        <v>0.02</v>
      </c>
      <c r="Q22" s="4">
        <v>10</v>
      </c>
      <c r="R22" s="4"/>
      <c r="S22" s="4">
        <v>8.4</v>
      </c>
      <c r="T22" s="4">
        <v>638</v>
      </c>
    </row>
    <row r="23" spans="1:20" ht="15.75">
      <c r="A23" s="7" t="s">
        <v>71</v>
      </c>
      <c r="B23" s="6">
        <v>60</v>
      </c>
      <c r="C23" s="21">
        <v>4.42</v>
      </c>
      <c r="D23" s="118">
        <v>2.7</v>
      </c>
      <c r="E23" s="118">
        <v>26.1</v>
      </c>
      <c r="F23" s="118">
        <v>92</v>
      </c>
      <c r="G23" s="4">
        <v>75</v>
      </c>
      <c r="H23" s="4">
        <v>24.6</v>
      </c>
      <c r="I23" s="4">
        <v>0.16</v>
      </c>
      <c r="J23" s="4">
        <v>77.4</v>
      </c>
      <c r="K23" s="4">
        <v>84.6</v>
      </c>
      <c r="L23" s="4"/>
      <c r="M23" s="4">
        <v>2E-05</v>
      </c>
      <c r="N23" s="4"/>
      <c r="O23" s="4">
        <v>0.08</v>
      </c>
      <c r="P23" s="4">
        <v>0.015</v>
      </c>
      <c r="Q23" s="4"/>
      <c r="R23" s="4"/>
      <c r="S23" s="4">
        <v>0.012</v>
      </c>
      <c r="T23" s="4" t="s">
        <v>193</v>
      </c>
    </row>
    <row r="24" spans="1:20" ht="15.75">
      <c r="A24" s="7" t="s">
        <v>72</v>
      </c>
      <c r="B24" s="6">
        <v>36</v>
      </c>
      <c r="C24" s="118">
        <v>2.55</v>
      </c>
      <c r="D24" s="118">
        <v>0.99</v>
      </c>
      <c r="E24" s="118">
        <v>12.75</v>
      </c>
      <c r="F24" s="118">
        <v>77.7</v>
      </c>
      <c r="G24" s="4">
        <v>21.9</v>
      </c>
      <c r="H24" s="4">
        <v>12</v>
      </c>
      <c r="I24" s="4">
        <v>0.85</v>
      </c>
      <c r="J24" s="4">
        <v>37.5</v>
      </c>
      <c r="K24" s="4">
        <v>49.8</v>
      </c>
      <c r="L24" s="4"/>
      <c r="M24" s="4"/>
      <c r="N24" s="4">
        <v>0.015</v>
      </c>
      <c r="O24" s="4">
        <v>0.03</v>
      </c>
      <c r="P24" s="4">
        <v>0.01</v>
      </c>
      <c r="Q24" s="4"/>
      <c r="R24" s="4"/>
      <c r="S24" s="4">
        <v>0.012</v>
      </c>
      <c r="T24" s="4" t="s">
        <v>193</v>
      </c>
    </row>
    <row r="25" spans="1:20" ht="15.75">
      <c r="A25" s="18" t="s">
        <v>61</v>
      </c>
      <c r="B25" s="3">
        <v>956</v>
      </c>
      <c r="C25" s="81">
        <f aca="true" t="shared" si="1" ref="C25:S25">SUM(C18:C24)</f>
        <v>30.87</v>
      </c>
      <c r="D25" s="81">
        <f t="shared" si="1"/>
        <v>23.39</v>
      </c>
      <c r="E25" s="81">
        <f t="shared" si="1"/>
        <v>206.04999999999998</v>
      </c>
      <c r="F25" s="81">
        <f t="shared" si="1"/>
        <v>914</v>
      </c>
      <c r="G25" s="81">
        <f t="shared" si="1"/>
        <v>307.84999999999997</v>
      </c>
      <c r="H25" s="81">
        <f t="shared" si="1"/>
        <v>119.21000000000001</v>
      </c>
      <c r="I25" s="81">
        <f t="shared" si="1"/>
        <v>5.47</v>
      </c>
      <c r="J25" s="81">
        <f t="shared" si="1"/>
        <v>458.9</v>
      </c>
      <c r="K25" s="81">
        <f t="shared" si="1"/>
        <v>444.59999999999997</v>
      </c>
      <c r="L25" s="81">
        <f t="shared" si="1"/>
        <v>0.032</v>
      </c>
      <c r="M25" s="81">
        <f t="shared" si="1"/>
        <v>0.010819999999999998</v>
      </c>
      <c r="N25" s="81">
        <f t="shared" si="1"/>
        <v>0.6527999999999999</v>
      </c>
      <c r="O25" s="81">
        <f t="shared" si="1"/>
        <v>0.154</v>
      </c>
      <c r="P25" s="81">
        <f t="shared" si="1"/>
        <v>0.4880000000000001</v>
      </c>
      <c r="Q25" s="81">
        <f t="shared" si="1"/>
        <v>311.39</v>
      </c>
      <c r="R25" s="81">
        <f t="shared" si="1"/>
        <v>2.2</v>
      </c>
      <c r="S25" s="81">
        <f t="shared" si="1"/>
        <v>13.794</v>
      </c>
      <c r="T25" s="81"/>
    </row>
    <row r="26" spans="1:20" ht="15.75">
      <c r="A26" s="14" t="s">
        <v>9</v>
      </c>
      <c r="B26" s="15"/>
      <c r="C26" s="79">
        <f>SUM(C16+C25)</f>
        <v>50.6</v>
      </c>
      <c r="D26" s="79">
        <f aca="true" t="shared" si="2" ref="D26:S26">SUM(D16+D25)</f>
        <v>49.14999999999999</v>
      </c>
      <c r="E26" s="79">
        <f t="shared" si="2"/>
        <v>272.07</v>
      </c>
      <c r="F26" s="79">
        <f t="shared" si="2"/>
        <v>1563.8000000000002</v>
      </c>
      <c r="G26" s="79">
        <f t="shared" si="2"/>
        <v>710.77</v>
      </c>
      <c r="H26" s="79">
        <f t="shared" si="2"/>
        <v>203.83</v>
      </c>
      <c r="I26" s="79">
        <f t="shared" si="2"/>
        <v>9.136</v>
      </c>
      <c r="J26" s="79">
        <f t="shared" si="2"/>
        <v>759.7</v>
      </c>
      <c r="K26" s="79">
        <f t="shared" si="2"/>
        <v>802.04</v>
      </c>
      <c r="L26" s="79">
        <f t="shared" si="2"/>
        <v>0.049</v>
      </c>
      <c r="M26" s="79">
        <f t="shared" si="2"/>
        <v>0.01634</v>
      </c>
      <c r="N26" s="79">
        <f t="shared" si="2"/>
        <v>1.0248</v>
      </c>
      <c r="O26" s="79">
        <f t="shared" si="2"/>
        <v>0.7000000000000001</v>
      </c>
      <c r="P26" s="79">
        <f t="shared" si="2"/>
        <v>0.7720000000000001</v>
      </c>
      <c r="Q26" s="79">
        <f t="shared" si="2"/>
        <v>439.09</v>
      </c>
      <c r="R26" s="79">
        <f t="shared" si="2"/>
        <v>3.464</v>
      </c>
      <c r="S26" s="79">
        <f t="shared" si="2"/>
        <v>34.388000000000005</v>
      </c>
      <c r="T26" s="79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Шишкова Л.В.</cp:lastModifiedBy>
  <cp:lastPrinted>2022-08-29T05:56:22Z</cp:lastPrinted>
  <dcterms:created xsi:type="dcterms:W3CDTF">2008-06-03T02:32:19Z</dcterms:created>
  <dcterms:modified xsi:type="dcterms:W3CDTF">2022-08-29T06:00:29Z</dcterms:modified>
  <cp:category/>
  <cp:version/>
  <cp:contentType/>
  <cp:contentStatus/>
</cp:coreProperties>
</file>